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okumente\Airsoft\GWC\Dokumente\Sonstiges\"/>
    </mc:Choice>
  </mc:AlternateContent>
  <workbookProtection workbookAlgorithmName="SHA-512" workbookHashValue="bewuSD3GoBR9P6YSOpXEo49gIRJfTTA2x4W0QhH2u4OWWSjRSb1m+7KX+hzTIWshjO0NiUAH//WL26v8fqEltw==" workbookSaltValue="p/UkC+6RvCQjPe50Fx7m6w==" workbookSpinCount="100000" lockStructure="1"/>
  <bookViews>
    <workbookView xWindow="0" yWindow="0" windowWidth="14370" windowHeight="10470" tabRatio="581"/>
  </bookViews>
  <sheets>
    <sheet name="Reticle Preferences &amp; Control" sheetId="9" r:id="rId1"/>
    <sheet name="Reticle Range Chart" sheetId="15" r:id="rId2"/>
    <sheet name="Reticle Mark Size Chart" sheetId="8" r:id="rId3"/>
    <sheet name="Aiming Chart" sheetId="18" r:id="rId4"/>
    <sheet name="Aiming Chart (blank)" sheetId="19" r:id="rId5"/>
    <sheet name="Adjustment Table" sheetId="5" r:id="rId6"/>
    <sheet name="Adjustment Table (blank)" sheetId="17" r:id="rId7"/>
    <sheet name="Target Chart" sheetId="11" r:id="rId8"/>
    <sheet name="COPYRIGHT" sheetId="14" r:id="rId9"/>
  </sheets>
  <definedNames>
    <definedName name="Reticle">'Reticle Preferences &amp; Control'!$A$4:$C$17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9" l="1"/>
  <c r="D15" i="9"/>
  <c r="F23" i="9"/>
  <c r="I23" i="9" s="1"/>
  <c r="F29" i="9"/>
  <c r="I29" i="9" s="1"/>
  <c r="Q16" i="9"/>
  <c r="Q15" i="9"/>
  <c r="Q14" i="9"/>
  <c r="Q13" i="9"/>
  <c r="Q12" i="9"/>
  <c r="Q11" i="9"/>
  <c r="Q10" i="9"/>
  <c r="Q9" i="9"/>
  <c r="Q8" i="9"/>
  <c r="Q7" i="9"/>
  <c r="Q6" i="9"/>
  <c r="Q5" i="9"/>
  <c r="F25" i="9" l="1"/>
  <c r="I25" i="9" s="1"/>
  <c r="F24" i="9"/>
  <c r="I24" i="9" s="1"/>
  <c r="F27" i="9"/>
  <c r="I27" i="9" s="1"/>
  <c r="F26" i="9"/>
  <c r="I26" i="9" s="1"/>
  <c r="F28" i="9"/>
  <c r="I28" i="9" s="1"/>
  <c r="D14" i="9"/>
  <c r="L19" i="19" l="1"/>
  <c r="L17" i="19"/>
  <c r="L15" i="19"/>
  <c r="L13" i="19"/>
  <c r="L11" i="19"/>
  <c r="L9" i="19"/>
  <c r="L7" i="19"/>
  <c r="L5" i="19"/>
  <c r="L19" i="18"/>
  <c r="L17" i="18"/>
  <c r="L15" i="18"/>
  <c r="L13" i="18"/>
  <c r="L11" i="18"/>
  <c r="L9" i="18"/>
  <c r="L7" i="18"/>
  <c r="L5" i="18"/>
  <c r="R29" i="8"/>
  <c r="P29" i="8"/>
  <c r="N29" i="8"/>
  <c r="L29" i="8"/>
  <c r="J29" i="8"/>
  <c r="H29" i="8"/>
  <c r="F29" i="8"/>
  <c r="R28" i="8"/>
  <c r="P28" i="8"/>
  <c r="N28" i="8"/>
  <c r="L28" i="8"/>
  <c r="J28" i="8"/>
  <c r="H28" i="8"/>
  <c r="F28" i="8"/>
  <c r="R27" i="8"/>
  <c r="P27" i="8"/>
  <c r="N27" i="8"/>
  <c r="L27" i="8"/>
  <c r="J27" i="8"/>
  <c r="H27" i="8"/>
  <c r="F27" i="8"/>
  <c r="R26" i="8"/>
  <c r="P26" i="8"/>
  <c r="N26" i="8"/>
  <c r="L26" i="8"/>
  <c r="J26" i="8"/>
  <c r="H26" i="8"/>
  <c r="F26" i="8"/>
  <c r="R25" i="8"/>
  <c r="P25" i="8"/>
  <c r="N25" i="8"/>
  <c r="L25" i="8"/>
  <c r="J25" i="8"/>
  <c r="H25" i="8"/>
  <c r="F25" i="8"/>
  <c r="R24" i="8"/>
  <c r="P24" i="8"/>
  <c r="N24" i="8"/>
  <c r="L24" i="8"/>
  <c r="J24" i="8"/>
  <c r="H24" i="8"/>
  <c r="F24" i="8"/>
  <c r="R23" i="8"/>
  <c r="P23" i="8"/>
  <c r="N23" i="8"/>
  <c r="L23" i="8"/>
  <c r="J23" i="8"/>
  <c r="H23" i="8"/>
  <c r="F23" i="8"/>
  <c r="R22" i="8"/>
  <c r="P22" i="8"/>
  <c r="N22" i="8"/>
  <c r="L22" i="8"/>
  <c r="J22" i="8"/>
  <c r="H22" i="8"/>
  <c r="F22" i="8"/>
  <c r="R21" i="8"/>
  <c r="P21" i="8"/>
  <c r="N21" i="8"/>
  <c r="L21" i="8"/>
  <c r="J21" i="8"/>
  <c r="H21" i="8"/>
  <c r="F21" i="8"/>
  <c r="R20" i="8"/>
  <c r="P20" i="8"/>
  <c r="N20" i="8"/>
  <c r="L20" i="8"/>
  <c r="J20" i="8"/>
  <c r="H20" i="8"/>
  <c r="F20" i="8"/>
  <c r="R19" i="8"/>
  <c r="P19" i="8"/>
  <c r="N19" i="8"/>
  <c r="L19" i="8"/>
  <c r="J19" i="8"/>
  <c r="H19" i="8"/>
  <c r="F19" i="8"/>
  <c r="R18" i="8"/>
  <c r="P18" i="8"/>
  <c r="N18" i="8"/>
  <c r="L18" i="8"/>
  <c r="J18" i="8"/>
  <c r="H18" i="8"/>
  <c r="F18" i="8"/>
  <c r="R17" i="8"/>
  <c r="P17" i="8"/>
  <c r="N17" i="8"/>
  <c r="L17" i="8"/>
  <c r="J17" i="8"/>
  <c r="H17" i="8"/>
  <c r="F17" i="8"/>
  <c r="R16" i="8"/>
  <c r="P16" i="8"/>
  <c r="N16" i="8"/>
  <c r="L16" i="8"/>
  <c r="J16" i="8"/>
  <c r="H16" i="8"/>
  <c r="F16" i="8"/>
  <c r="R15" i="8"/>
  <c r="P15" i="8"/>
  <c r="N15" i="8"/>
  <c r="L15" i="8"/>
  <c r="J15" i="8"/>
  <c r="H15" i="8"/>
  <c r="F15" i="8"/>
  <c r="R14" i="8"/>
  <c r="P14" i="8"/>
  <c r="N14" i="8"/>
  <c r="L14" i="8"/>
  <c r="J14" i="8"/>
  <c r="H14" i="8"/>
  <c r="F14" i="8"/>
  <c r="R13" i="8"/>
  <c r="P13" i="8"/>
  <c r="N13" i="8"/>
  <c r="L13" i="8"/>
  <c r="J13" i="8"/>
  <c r="H13" i="8"/>
  <c r="F13" i="8"/>
  <c r="R12" i="8"/>
  <c r="P12" i="8"/>
  <c r="N12" i="8"/>
  <c r="L12" i="8"/>
  <c r="J12" i="8"/>
  <c r="H12" i="8"/>
  <c r="F12" i="8"/>
  <c r="R11" i="8"/>
  <c r="P11" i="8"/>
  <c r="N11" i="8"/>
  <c r="L11" i="8"/>
  <c r="J11" i="8"/>
  <c r="H11" i="8"/>
  <c r="F11" i="8"/>
  <c r="R10" i="8"/>
  <c r="P10" i="8"/>
  <c r="N10" i="8"/>
  <c r="L10" i="8"/>
  <c r="J10" i="8"/>
  <c r="H10" i="8"/>
  <c r="F10" i="8"/>
  <c r="R9" i="8"/>
  <c r="P9" i="8"/>
  <c r="N9" i="8"/>
  <c r="L9" i="8"/>
  <c r="J9" i="8"/>
  <c r="H9" i="8"/>
  <c r="F9" i="8"/>
  <c r="R8" i="8"/>
  <c r="P8" i="8"/>
  <c r="N8" i="8"/>
  <c r="L8" i="8"/>
  <c r="J8" i="8"/>
  <c r="H8" i="8"/>
  <c r="F8" i="8"/>
  <c r="R7" i="8"/>
  <c r="P7" i="8"/>
  <c r="N7" i="8"/>
  <c r="L7" i="8"/>
  <c r="J7" i="8"/>
  <c r="H7" i="8"/>
  <c r="F7" i="8"/>
  <c r="R6" i="8"/>
  <c r="P6" i="8"/>
  <c r="N6" i="8"/>
  <c r="L6" i="8"/>
  <c r="J6" i="8"/>
  <c r="H6" i="8"/>
  <c r="F6" i="8"/>
  <c r="R5" i="8"/>
  <c r="P5" i="8"/>
  <c r="N5" i="8"/>
  <c r="L5" i="8"/>
  <c r="J5" i="8"/>
  <c r="H5" i="8"/>
  <c r="F5" i="8"/>
  <c r="R29" i="15"/>
  <c r="P29" i="15"/>
  <c r="N29" i="15"/>
  <c r="L29" i="15"/>
  <c r="J29" i="15"/>
  <c r="H29" i="15"/>
  <c r="F29" i="15"/>
  <c r="R28" i="15"/>
  <c r="P28" i="15"/>
  <c r="N28" i="15"/>
  <c r="L28" i="15"/>
  <c r="J28" i="15"/>
  <c r="H28" i="15"/>
  <c r="F28" i="15"/>
  <c r="R27" i="15"/>
  <c r="P27" i="15"/>
  <c r="N27" i="15"/>
  <c r="L27" i="15"/>
  <c r="J27" i="15"/>
  <c r="H27" i="15"/>
  <c r="F27" i="15"/>
  <c r="R26" i="15"/>
  <c r="P26" i="15"/>
  <c r="N26" i="15"/>
  <c r="L26" i="15"/>
  <c r="J26" i="15"/>
  <c r="H26" i="15"/>
  <c r="F26" i="15"/>
  <c r="R25" i="15"/>
  <c r="P25" i="15"/>
  <c r="N25" i="15"/>
  <c r="L25" i="15"/>
  <c r="J25" i="15"/>
  <c r="H25" i="15"/>
  <c r="F25" i="15"/>
  <c r="R24" i="15"/>
  <c r="P24" i="15"/>
  <c r="N24" i="15"/>
  <c r="L24" i="15"/>
  <c r="J24" i="15"/>
  <c r="H24" i="15"/>
  <c r="F24" i="15"/>
  <c r="R23" i="15"/>
  <c r="P23" i="15"/>
  <c r="N23" i="15"/>
  <c r="L23" i="15"/>
  <c r="J23" i="15"/>
  <c r="H23" i="15"/>
  <c r="F23" i="15"/>
  <c r="R22" i="15"/>
  <c r="P22" i="15"/>
  <c r="N22" i="15"/>
  <c r="L22" i="15"/>
  <c r="J22" i="15"/>
  <c r="H22" i="15"/>
  <c r="F22" i="15"/>
  <c r="R21" i="15"/>
  <c r="P21" i="15"/>
  <c r="N21" i="15"/>
  <c r="L21" i="15"/>
  <c r="J21" i="15"/>
  <c r="H21" i="15"/>
  <c r="F21" i="15"/>
  <c r="R20" i="15"/>
  <c r="P20" i="15"/>
  <c r="N20" i="15"/>
  <c r="L20" i="15"/>
  <c r="J20" i="15"/>
  <c r="H20" i="15"/>
  <c r="F20" i="15"/>
  <c r="R19" i="15"/>
  <c r="P19" i="15"/>
  <c r="N19" i="15"/>
  <c r="L19" i="15"/>
  <c r="J19" i="15"/>
  <c r="H19" i="15"/>
  <c r="F19" i="15"/>
  <c r="R18" i="15"/>
  <c r="P18" i="15"/>
  <c r="N18" i="15"/>
  <c r="L18" i="15"/>
  <c r="J18" i="15"/>
  <c r="H18" i="15"/>
  <c r="F18" i="15"/>
  <c r="R17" i="15"/>
  <c r="P17" i="15"/>
  <c r="N17" i="15"/>
  <c r="L17" i="15"/>
  <c r="J17" i="15"/>
  <c r="H17" i="15"/>
  <c r="F17" i="15"/>
  <c r="R16" i="15"/>
  <c r="P16" i="15"/>
  <c r="N16" i="15"/>
  <c r="L16" i="15"/>
  <c r="J16" i="15"/>
  <c r="H16" i="15"/>
  <c r="F16" i="15"/>
  <c r="R15" i="15"/>
  <c r="P15" i="15"/>
  <c r="N15" i="15"/>
  <c r="L15" i="15"/>
  <c r="J15" i="15"/>
  <c r="H15" i="15"/>
  <c r="F15" i="15"/>
  <c r="R14" i="15"/>
  <c r="P14" i="15"/>
  <c r="N14" i="15"/>
  <c r="L14" i="15"/>
  <c r="J14" i="15"/>
  <c r="H14" i="15"/>
  <c r="F14" i="15"/>
  <c r="R13" i="15"/>
  <c r="P13" i="15"/>
  <c r="N13" i="15"/>
  <c r="L13" i="15"/>
  <c r="J13" i="15"/>
  <c r="H13" i="15"/>
  <c r="F13" i="15"/>
  <c r="R12" i="15"/>
  <c r="P12" i="15"/>
  <c r="N12" i="15"/>
  <c r="L12" i="15"/>
  <c r="J12" i="15"/>
  <c r="H12" i="15"/>
  <c r="F12" i="15"/>
  <c r="R11" i="15"/>
  <c r="P11" i="15"/>
  <c r="N11" i="15"/>
  <c r="L11" i="15"/>
  <c r="J11" i="15"/>
  <c r="H11" i="15"/>
  <c r="F11" i="15"/>
  <c r="R10" i="15"/>
  <c r="P10" i="15"/>
  <c r="N10" i="15"/>
  <c r="L10" i="15"/>
  <c r="J10" i="15"/>
  <c r="H10" i="15"/>
  <c r="F10" i="15"/>
  <c r="R9" i="15"/>
  <c r="P9" i="15"/>
  <c r="N9" i="15"/>
  <c r="L9" i="15"/>
  <c r="J9" i="15"/>
  <c r="H9" i="15"/>
  <c r="F9" i="15"/>
  <c r="R8" i="15"/>
  <c r="P8" i="15"/>
  <c r="N8" i="15"/>
  <c r="L8" i="15"/>
  <c r="J8" i="15"/>
  <c r="H8" i="15"/>
  <c r="F8" i="15"/>
  <c r="R7" i="15"/>
  <c r="P7" i="15"/>
  <c r="N7" i="15"/>
  <c r="L7" i="15"/>
  <c r="J7" i="15"/>
  <c r="H7" i="15"/>
  <c r="F7" i="15"/>
  <c r="R6" i="15"/>
  <c r="P6" i="15"/>
  <c r="N6" i="15"/>
  <c r="L6" i="15"/>
  <c r="J6" i="15"/>
  <c r="H6" i="15"/>
  <c r="F6" i="15"/>
  <c r="R5" i="15"/>
  <c r="P5" i="15"/>
  <c r="N5" i="15"/>
  <c r="L5" i="15"/>
  <c r="J5" i="15"/>
  <c r="H5" i="15"/>
  <c r="F5" i="15"/>
  <c r="F4" i="8" l="1"/>
  <c r="P28" i="9" l="1"/>
  <c r="P27" i="9"/>
  <c r="P26" i="9"/>
  <c r="P29" i="9"/>
</calcChain>
</file>

<file path=xl/comments1.xml><?xml version="1.0" encoding="utf-8"?>
<comments xmlns="http://schemas.openxmlformats.org/spreadsheetml/2006/main">
  <authors>
    <author>Marcel Bartzsch</author>
  </authors>
  <commentList>
    <comment ref="A1" authorId="0" shapeId="0">
      <text>
        <r>
          <rPr>
            <sz val="11"/>
            <color indexed="81"/>
            <rFont val="Arial"/>
            <family val="2"/>
            <scheme val="minor"/>
          </rPr>
          <t>define your own mark values for special reticle dimensions</t>
        </r>
      </text>
    </comment>
    <comment ref="G2" authorId="0" shapeId="0">
      <text>
        <r>
          <rPr>
            <sz val="11"/>
            <color indexed="81"/>
            <rFont val="Arial"/>
            <family val="2"/>
            <scheme val="minor"/>
          </rPr>
          <t>some reticles specifications are only valid on special magnifications</t>
        </r>
      </text>
    </comment>
    <comment ref="G14" authorId="0" shapeId="0">
      <text>
        <r>
          <rPr>
            <sz val="11"/>
            <color indexed="81"/>
            <rFont val="Arial"/>
            <family val="2"/>
            <scheme val="minor"/>
          </rPr>
          <t>NOTE:
the displayed specification on the adjustment turrets does not have to be correct</t>
        </r>
      </text>
    </comment>
    <comment ref="D15" authorId="0" shapeId="0">
      <text>
        <r>
          <rPr>
            <sz val="11"/>
            <color indexed="81"/>
            <rFont val="Arial Rounded MT Bold"/>
            <scheme val="major"/>
          </rPr>
          <t>NOTE:
the displayed specification on the adjustment turrets does not have to be correct - so input here your own determined value for elevation adjustment</t>
        </r>
      </text>
    </comment>
    <comment ref="D16" authorId="0" shapeId="0">
      <text>
        <r>
          <rPr>
            <sz val="11"/>
            <color indexed="81"/>
            <rFont val="Arial"/>
            <family val="2"/>
            <scheme val="minor"/>
          </rPr>
          <t>NOTE:
the displayed specification on the adjustment turrets does not have to be correct - so input here your own determined value for windage adjustment</t>
        </r>
      </text>
    </comment>
    <comment ref="L18" authorId="0" shapeId="0">
      <text>
        <r>
          <rPr>
            <sz val="11"/>
            <color indexed="81"/>
            <rFont val="Arial"/>
            <family val="2"/>
            <scheme val="minor"/>
          </rPr>
          <t>input 3 or more values and check the real displayed dimensions of your scope/sight or estimate the range</t>
        </r>
      </text>
    </comment>
    <comment ref="I22" authorId="0" shapeId="0">
      <text>
        <r>
          <rPr>
            <sz val="11"/>
            <color indexed="81"/>
            <rFont val="Arial"/>
            <family val="2"/>
            <scheme val="minor"/>
          </rPr>
          <t>input a divider value when using a subdivided adjuster turret
example:
4 clicks equal to the displayed number 1 (number 4 is the divider)</t>
        </r>
      </text>
    </comment>
  </commentList>
</comments>
</file>

<file path=xl/comments2.xml><?xml version="1.0" encoding="utf-8"?>
<comments xmlns="http://schemas.openxmlformats.org/spreadsheetml/2006/main">
  <authors>
    <author>Marcel Bartzsch</author>
  </authors>
  <commentList>
    <comment ref="A1" authorId="0" shapeId="0">
      <text>
        <r>
          <rPr>
            <sz val="11"/>
            <color indexed="81"/>
            <rFont val="Arial"/>
            <family val="2"/>
            <scheme val="minor"/>
          </rPr>
          <t>estimate the range to target between two mark points (or prefered number of clicks) by different magnifications and target sizes</t>
        </r>
      </text>
    </comment>
    <comment ref="P2" authorId="0" shapeId="0">
      <text>
        <r>
          <rPr>
            <b/>
            <sz val="11"/>
            <color indexed="81"/>
            <rFont val="Arial Rounded MT Bold"/>
            <scheme val="major"/>
          </rPr>
          <t>not calibrated?</t>
        </r>
        <r>
          <rPr>
            <sz val="11"/>
            <color indexed="81"/>
            <rFont val="Arial Rounded MT Bold"/>
            <scheme val="major"/>
          </rPr>
          <t xml:space="preserve">
then check out the tool
</t>
        </r>
        <r>
          <rPr>
            <u/>
            <sz val="11"/>
            <color indexed="81"/>
            <rFont val="Arial Rounded MT Bold"/>
            <scheme val="major"/>
          </rPr>
          <t>Reticle Real Dimensions Control</t>
        </r>
        <r>
          <rPr>
            <sz val="11"/>
            <color indexed="81"/>
            <rFont val="Arial Rounded MT Bold"/>
            <scheme val="major"/>
          </rPr>
          <t xml:space="preserve">
on the tab
</t>
        </r>
        <r>
          <rPr>
            <u/>
            <sz val="11"/>
            <color indexed="81"/>
            <rFont val="Arial Rounded MT Bold"/>
            <scheme val="major"/>
          </rPr>
          <t>Reticle Preferences &amp; Control</t>
        </r>
      </text>
    </comment>
  </commentList>
</comments>
</file>

<file path=xl/comments3.xml><?xml version="1.0" encoding="utf-8"?>
<comments xmlns="http://schemas.openxmlformats.org/spreadsheetml/2006/main">
  <authors>
    <author>Marcel Bartzsch</author>
  </authors>
  <commentList>
    <comment ref="A1" authorId="0" shapeId="0">
      <text>
        <r>
          <rPr>
            <sz val="11"/>
            <color indexed="81"/>
            <rFont val="Arial"/>
            <family val="2"/>
            <scheme val="minor"/>
          </rPr>
          <t>estimate the length between two mark points (or prefered number of clicks) on target by different magnifications and ranges</t>
        </r>
      </text>
    </comment>
  </commentList>
</comments>
</file>

<file path=xl/comments4.xml><?xml version="1.0" encoding="utf-8"?>
<comments xmlns="http://schemas.openxmlformats.org/spreadsheetml/2006/main">
  <authors>
    <author>Marcel Bartzsch</author>
  </authors>
  <commentList>
    <comment ref="O2" authorId="0" shapeId="0">
      <text>
        <r>
          <rPr>
            <sz val="11"/>
            <color indexed="81"/>
            <rFont val="Arial"/>
            <family val="2"/>
            <scheme val="minor"/>
          </rPr>
          <t>input aim point on moving targets</t>
        </r>
      </text>
    </comment>
    <comment ref="AA2" authorId="0" shapeId="0">
      <text>
        <r>
          <rPr>
            <b/>
            <sz val="11"/>
            <color indexed="81"/>
            <rFont val="Arial Rounded MT Bold"/>
            <scheme val="major"/>
          </rPr>
          <t>Not calibrated?</t>
        </r>
        <r>
          <rPr>
            <sz val="11"/>
            <color indexed="81"/>
            <rFont val="Arial Rounded MT Bold"/>
            <scheme val="major"/>
          </rPr>
          <t xml:space="preserve">
Then check out the tool
</t>
        </r>
        <r>
          <rPr>
            <u/>
            <sz val="11"/>
            <color indexed="81"/>
            <rFont val="Arial Rounded MT Bold"/>
            <scheme val="major"/>
          </rPr>
          <t>Reticle Real Dimensions Control</t>
        </r>
        <r>
          <rPr>
            <sz val="11"/>
            <color indexed="81"/>
            <rFont val="Arial Rounded MT Bold"/>
            <scheme val="major"/>
          </rPr>
          <t xml:space="preserve">
on the tab
</t>
        </r>
        <r>
          <rPr>
            <u/>
            <sz val="11"/>
            <color indexed="81"/>
            <rFont val="Arial Rounded MT Bold"/>
            <scheme val="major"/>
          </rPr>
          <t>Reticle Preferences &amp; Control</t>
        </r>
      </text>
    </comment>
    <comment ref="D3" authorId="0" shapeId="0">
      <text>
        <r>
          <rPr>
            <sz val="11"/>
            <color indexed="81"/>
            <rFont val="Arial "/>
          </rPr>
          <t>the aim point in your scope/sight to hit the center of the target</t>
        </r>
      </text>
    </comment>
    <comment ref="H3" authorId="0" shapeId="0">
      <text>
        <r>
          <rPr>
            <sz val="11"/>
            <color indexed="81"/>
            <rFont val="Arial "/>
          </rPr>
          <t>input the dispersion between the outer hit points on target</t>
        </r>
      </text>
    </comment>
    <comment ref="L3" authorId="0" shapeId="0">
      <text>
        <r>
          <rPr>
            <sz val="11"/>
            <color indexed="81"/>
            <rFont val="Arial"/>
            <family val="2"/>
            <scheme val="minor"/>
          </rPr>
          <t>calculate the expected hit probability addicted by target size and dispersion</t>
        </r>
      </text>
    </comment>
    <comment ref="U3" authorId="0" shapeId="0">
      <text>
        <r>
          <rPr>
            <sz val="11"/>
            <color indexed="81"/>
            <rFont val="Arial"/>
            <family val="2"/>
            <scheme val="minor"/>
          </rPr>
          <t>input the size of the target that you want to hit effectively</t>
        </r>
      </text>
    </comment>
  </commentList>
</comments>
</file>

<file path=xl/comments5.xml><?xml version="1.0" encoding="utf-8"?>
<comments xmlns="http://schemas.openxmlformats.org/spreadsheetml/2006/main">
  <authors>
    <author>Marcel Bartzsch</author>
  </authors>
  <commentList>
    <comment ref="O2" authorId="0" shapeId="0">
      <text>
        <r>
          <rPr>
            <sz val="11"/>
            <color indexed="81"/>
            <rFont val="Arial"/>
            <family val="2"/>
            <scheme val="minor"/>
          </rPr>
          <t>input aim point on moving targets</t>
        </r>
      </text>
    </comment>
    <comment ref="AA2" authorId="0" shapeId="0">
      <text>
        <r>
          <rPr>
            <b/>
            <sz val="11"/>
            <color indexed="81"/>
            <rFont val="Arial Rounded MT Bold"/>
            <scheme val="major"/>
          </rPr>
          <t>Not calibrated?</t>
        </r>
        <r>
          <rPr>
            <sz val="11"/>
            <color indexed="81"/>
            <rFont val="Arial Rounded MT Bold"/>
            <scheme val="major"/>
          </rPr>
          <t xml:space="preserve">
Then check out the tool
</t>
        </r>
        <r>
          <rPr>
            <u/>
            <sz val="11"/>
            <color indexed="81"/>
            <rFont val="Arial Rounded MT Bold"/>
            <scheme val="major"/>
          </rPr>
          <t>Reticle Real Dimensions Control</t>
        </r>
        <r>
          <rPr>
            <sz val="11"/>
            <color indexed="81"/>
            <rFont val="Arial Rounded MT Bold"/>
            <scheme val="major"/>
          </rPr>
          <t xml:space="preserve">
on the tab
</t>
        </r>
        <r>
          <rPr>
            <u/>
            <sz val="11"/>
            <color indexed="81"/>
            <rFont val="Arial Rounded MT Bold"/>
            <scheme val="major"/>
          </rPr>
          <t>Reticle Preferences &amp; Control</t>
        </r>
      </text>
    </comment>
    <comment ref="D3" authorId="0" shapeId="0">
      <text>
        <r>
          <rPr>
            <sz val="11"/>
            <color indexed="81"/>
            <rFont val="Arial "/>
          </rPr>
          <t>the aim point in your scope/sight to hit the center of the target</t>
        </r>
      </text>
    </comment>
    <comment ref="H3" authorId="0" shapeId="0">
      <text>
        <r>
          <rPr>
            <sz val="11"/>
            <color indexed="81"/>
            <rFont val="Arial "/>
          </rPr>
          <t>input the dispersion between the outer hit points on target</t>
        </r>
      </text>
    </comment>
    <comment ref="L3" authorId="0" shapeId="0">
      <text>
        <r>
          <rPr>
            <sz val="11"/>
            <color indexed="81"/>
            <rFont val="Arial"/>
            <family val="2"/>
            <scheme val="minor"/>
          </rPr>
          <t>calculate the expected hit probability addicted by target size and dispersion</t>
        </r>
      </text>
    </comment>
    <comment ref="U3" authorId="0" shapeId="0">
      <text>
        <r>
          <rPr>
            <sz val="11"/>
            <color indexed="81"/>
            <rFont val="Arial"/>
            <family val="2"/>
            <scheme val="minor"/>
          </rPr>
          <t>input the size of the target that you want to hit effectively</t>
        </r>
      </text>
    </comment>
  </commentList>
</comments>
</file>

<file path=xl/comments6.xml><?xml version="1.0" encoding="utf-8"?>
<comments xmlns="http://schemas.openxmlformats.org/spreadsheetml/2006/main">
  <authors>
    <author>Marcel Bartzsch</author>
  </authors>
  <commentList>
    <comment ref="Z2" authorId="0" shapeId="0">
      <text>
        <r>
          <rPr>
            <b/>
            <sz val="11"/>
            <color indexed="81"/>
            <rFont val="Arial Rounded MT Bold"/>
            <scheme val="major"/>
          </rPr>
          <t>not calibrated?</t>
        </r>
        <r>
          <rPr>
            <sz val="11"/>
            <color indexed="81"/>
            <rFont val="Arial Rounded MT Bold"/>
            <scheme val="major"/>
          </rPr>
          <t xml:space="preserve">
then check out the tool
</t>
        </r>
        <r>
          <rPr>
            <u/>
            <sz val="11"/>
            <color indexed="81"/>
            <rFont val="Arial Rounded MT Bold"/>
            <scheme val="major"/>
          </rPr>
          <t>Reticle Real Dimensions Control</t>
        </r>
        <r>
          <rPr>
            <sz val="11"/>
            <color indexed="81"/>
            <rFont val="Arial Rounded MT Bold"/>
            <scheme val="major"/>
          </rPr>
          <t xml:space="preserve">
on the tab
</t>
        </r>
        <r>
          <rPr>
            <u/>
            <sz val="11"/>
            <color indexed="81"/>
            <rFont val="Arial Rounded MT Bold"/>
            <scheme val="major"/>
          </rPr>
          <t>Reticle Preferences &amp; Control</t>
        </r>
      </text>
    </comment>
    <comment ref="G3" authorId="0" shapeId="0">
      <text>
        <r>
          <rPr>
            <b/>
            <sz val="11"/>
            <color indexed="81"/>
            <rFont val="Arial"/>
            <family val="2"/>
            <scheme val="minor"/>
          </rPr>
          <t>1st shooting run</t>
        </r>
        <r>
          <rPr>
            <sz val="11"/>
            <color indexed="81"/>
            <rFont val="Arial"/>
            <family val="2"/>
            <scheme val="minor"/>
          </rPr>
          <t xml:space="preserve">
configure the </t>
        </r>
        <r>
          <rPr>
            <u/>
            <sz val="11"/>
            <color indexed="81"/>
            <rFont val="Arial"/>
            <family val="2"/>
            <scheme val="minor"/>
          </rPr>
          <t>horizontal</t>
        </r>
        <r>
          <rPr>
            <sz val="11"/>
            <color indexed="81"/>
            <rFont val="Arial"/>
            <family val="2"/>
            <scheme val="minor"/>
          </rPr>
          <t xml:space="preserve"> axes
1.
aim to the bullseye and place 5 shots
2.
estimate the middle hit point on the target and note this here (example: H+2 V−5)
3.
correct your reticle to left/right to the middle hit point</t>
        </r>
      </text>
    </comment>
    <comment ref="K3" authorId="0" shapeId="0">
      <text>
        <r>
          <rPr>
            <b/>
            <sz val="11"/>
            <color indexed="81"/>
            <rFont val="Arial"/>
            <family val="2"/>
            <scheme val="minor"/>
          </rPr>
          <t>2nd shooting run</t>
        </r>
        <r>
          <rPr>
            <sz val="11"/>
            <color indexed="81"/>
            <rFont val="Arial"/>
            <family val="2"/>
            <scheme val="minor"/>
          </rPr>
          <t xml:space="preserve">
configure the </t>
        </r>
        <r>
          <rPr>
            <u/>
            <sz val="11"/>
            <color indexed="81"/>
            <rFont val="Arial"/>
            <family val="2"/>
            <scheme val="minor"/>
          </rPr>
          <t>vertical</t>
        </r>
        <r>
          <rPr>
            <sz val="11"/>
            <color indexed="81"/>
            <rFont val="Arial"/>
            <family val="2"/>
            <scheme val="minor"/>
          </rPr>
          <t xml:space="preserve"> axes
1.
aim to the bullseye and place 5 shots
2.
estimate the middle hit point on the target and note this here (example: H+0 V−5)
3.
correct your reticle to up/down to the middle hit point</t>
        </r>
      </text>
    </comment>
    <comment ref="O3" authorId="0" shapeId="0">
      <text>
        <r>
          <rPr>
            <b/>
            <sz val="11"/>
            <color indexed="81"/>
            <rFont val="Arial"/>
            <family val="2"/>
            <scheme val="minor"/>
          </rPr>
          <t>3rd shooting run</t>
        </r>
        <r>
          <rPr>
            <sz val="11"/>
            <color indexed="81"/>
            <rFont val="Arial"/>
            <family val="2"/>
            <scheme val="minor"/>
          </rPr>
          <t xml:space="preserve">
check the alignment
1.
aim to the bullseye and place 5 shots
2.
estimate the middle hit point on the target and note this here (example: H+0 V−1)
3.
correct your reticle to the middle hit point</t>
        </r>
      </text>
    </comment>
    <comment ref="U5" authorId="0" shapeId="0">
      <text>
        <r>
          <rPr>
            <sz val="11"/>
            <color indexed="81"/>
            <rFont val="Arial"/>
            <family val="2"/>
            <scheme val="minor"/>
          </rPr>
          <t xml:space="preserve">you can find a template of this target on the tab
</t>
        </r>
        <r>
          <rPr>
            <u/>
            <sz val="11"/>
            <color indexed="81"/>
            <rFont val="Arial"/>
            <family val="2"/>
            <scheme val="minor"/>
          </rPr>
          <t>Target Chart</t>
        </r>
      </text>
    </comment>
  </commentList>
</comments>
</file>

<file path=xl/comments7.xml><?xml version="1.0" encoding="utf-8"?>
<comments xmlns="http://schemas.openxmlformats.org/spreadsheetml/2006/main">
  <authors>
    <author>Marcel Bartzsch</author>
  </authors>
  <commentList>
    <comment ref="Z2" authorId="0" shapeId="0">
      <text>
        <r>
          <rPr>
            <b/>
            <sz val="11"/>
            <color indexed="81"/>
            <rFont val="Arial Rounded MT Bold"/>
            <scheme val="major"/>
          </rPr>
          <t>not calibrated?</t>
        </r>
        <r>
          <rPr>
            <sz val="11"/>
            <color indexed="81"/>
            <rFont val="Arial Rounded MT Bold"/>
            <scheme val="major"/>
          </rPr>
          <t xml:space="preserve">
then check out the tool
</t>
        </r>
        <r>
          <rPr>
            <u/>
            <sz val="11"/>
            <color indexed="81"/>
            <rFont val="Arial Rounded MT Bold"/>
            <scheme val="major"/>
          </rPr>
          <t>Reticle Real Dimensions Control</t>
        </r>
        <r>
          <rPr>
            <sz val="11"/>
            <color indexed="81"/>
            <rFont val="Arial Rounded MT Bold"/>
            <scheme val="major"/>
          </rPr>
          <t xml:space="preserve">
on the tab
</t>
        </r>
        <r>
          <rPr>
            <u/>
            <sz val="11"/>
            <color indexed="81"/>
            <rFont val="Arial Rounded MT Bold"/>
            <scheme val="major"/>
          </rPr>
          <t>Reticle Preferences &amp; Control</t>
        </r>
      </text>
    </comment>
    <comment ref="G3" authorId="0" shapeId="0">
      <text>
        <r>
          <rPr>
            <b/>
            <sz val="11"/>
            <color indexed="81"/>
            <rFont val="Arial"/>
            <family val="2"/>
            <scheme val="minor"/>
          </rPr>
          <t>1st shooting run</t>
        </r>
        <r>
          <rPr>
            <sz val="11"/>
            <color indexed="81"/>
            <rFont val="Arial"/>
            <family val="2"/>
            <scheme val="minor"/>
          </rPr>
          <t xml:space="preserve">
configure the </t>
        </r>
        <r>
          <rPr>
            <u/>
            <sz val="11"/>
            <color indexed="81"/>
            <rFont val="Arial"/>
            <family val="2"/>
            <scheme val="minor"/>
          </rPr>
          <t>horizontal</t>
        </r>
        <r>
          <rPr>
            <sz val="11"/>
            <color indexed="81"/>
            <rFont val="Arial"/>
            <family val="2"/>
            <scheme val="minor"/>
          </rPr>
          <t xml:space="preserve"> axes
1.
aim to the bullseye and place 5 shots
2.
estimate the middle hit point on the target and note this here (example: H+2 V−5)
3.
correct your reticle to left/right to the middle hit point</t>
        </r>
      </text>
    </comment>
    <comment ref="K3" authorId="0" shapeId="0">
      <text>
        <r>
          <rPr>
            <b/>
            <sz val="11"/>
            <color indexed="81"/>
            <rFont val="Arial"/>
            <family val="2"/>
            <scheme val="minor"/>
          </rPr>
          <t>2nd shooting run</t>
        </r>
        <r>
          <rPr>
            <sz val="11"/>
            <color indexed="81"/>
            <rFont val="Arial"/>
            <family val="2"/>
            <scheme val="minor"/>
          </rPr>
          <t xml:space="preserve">
configure the </t>
        </r>
        <r>
          <rPr>
            <u/>
            <sz val="11"/>
            <color indexed="81"/>
            <rFont val="Arial"/>
            <family val="2"/>
            <scheme val="minor"/>
          </rPr>
          <t>vertical</t>
        </r>
        <r>
          <rPr>
            <sz val="11"/>
            <color indexed="81"/>
            <rFont val="Arial"/>
            <family val="2"/>
            <scheme val="minor"/>
          </rPr>
          <t xml:space="preserve"> axes
1.
aim to the bullseye and place 5 shots
2.
estimate the middle hit point on the target and note this here (example: H+0 V−5)
3.
correct your reticle to up/down to the middle hit point</t>
        </r>
      </text>
    </comment>
    <comment ref="O3" authorId="0" shapeId="0">
      <text>
        <r>
          <rPr>
            <b/>
            <sz val="11"/>
            <color indexed="81"/>
            <rFont val="Arial"/>
            <family val="2"/>
            <scheme val="minor"/>
          </rPr>
          <t>3rd shooting run</t>
        </r>
        <r>
          <rPr>
            <sz val="11"/>
            <color indexed="81"/>
            <rFont val="Arial"/>
            <family val="2"/>
            <scheme val="minor"/>
          </rPr>
          <t xml:space="preserve">
check the alignment
1.
aim to the bullseye and place 5 shots
2.
estimate the middle hit point on the target and note this here (example: H+0 V−1)
3.
correct your reticle to the middle hit point</t>
        </r>
      </text>
    </comment>
    <comment ref="U5" authorId="0" shapeId="0">
      <text>
        <r>
          <rPr>
            <sz val="11"/>
            <color indexed="81"/>
            <rFont val="Arial"/>
            <family val="2"/>
            <scheme val="minor"/>
          </rPr>
          <t xml:space="preserve">you can find a template of this target on the tab
</t>
        </r>
        <r>
          <rPr>
            <u/>
            <sz val="11"/>
            <color indexed="81"/>
            <rFont val="Arial"/>
            <family val="2"/>
            <scheme val="minor"/>
          </rPr>
          <t>Target Chart</t>
        </r>
      </text>
    </comment>
  </commentList>
</comments>
</file>

<file path=xl/sharedStrings.xml><?xml version="1.0" encoding="utf-8"?>
<sst xmlns="http://schemas.openxmlformats.org/spreadsheetml/2006/main" count="171" uniqueCount="65">
  <si>
    <t>Adjustment Table</t>
  </si>
  <si>
    <t>Range</t>
  </si>
  <si>
    <t>H</t>
  </si>
  <si>
    <t>V</t>
  </si>
  <si>
    <t>Target</t>
  </si>
  <si>
    <t>Aiming Chart</t>
  </si>
  <si>
    <t>Reticle List</t>
  </si>
  <si>
    <t>Reticle</t>
  </si>
  <si>
    <t>MOA</t>
  </si>
  <si>
    <t>Range (m)</t>
  </si>
  <si>
    <t>MIL</t>
  </si>
  <si>
    <t>Magnification</t>
  </si>
  <si>
    <t>Converter</t>
  </si>
  <si>
    <t>=</t>
  </si>
  <si>
    <t>MOA ½</t>
  </si>
  <si>
    <t>MOA ¼</t>
  </si>
  <si>
    <t>MOA ⅛</t>
  </si>
  <si>
    <t>(A4 : 10 x 10 cm)</t>
  </si>
  <si>
    <t>Target Chart</t>
  </si>
  <si>
    <t>◄►</t>
  </si>
  <si>
    <t>cm</t>
  </si>
  <si>
    <t>yd</t>
  </si>
  <si>
    <t>ft</t>
  </si>
  <si>
    <t>in</t>
  </si>
  <si>
    <t>Size of
1 Mark
on 100 m</t>
  </si>
  <si>
    <t>Magnification
Level</t>
  </si>
  <si>
    <t>Target Size (cm)</t>
  </si>
  <si>
    <t>Number of Marks</t>
  </si>
  <si>
    <t>Real Values</t>
  </si>
  <si>
    <t>Magnification (calibrated)</t>
  </si>
  <si>
    <t>Reticle Real Dimensions Control</t>
  </si>
  <si>
    <t>m</t>
  </si>
  <si>
    <t>Copyright Notice</t>
  </si>
  <si>
    <t>all rights reserved</t>
  </si>
  <si>
    <t>free for all</t>
  </si>
  <si>
    <t>free and non-commercial</t>
  </si>
  <si>
    <t>use</t>
  </si>
  <si>
    <t>distribution</t>
  </si>
  <si>
    <t>mention of author</t>
  </si>
  <si>
    <t>for own work/creation</t>
  </si>
  <si>
    <t>only if own work/creation is for non-commercial distribution</t>
  </si>
  <si>
    <t>Gun</t>
  </si>
  <si>
    <t>¼"100yd</t>
  </si>
  <si>
    <t>Reticle Range Chart</t>
  </si>
  <si>
    <t>Reticle Mark Size Chart</t>
  </si>
  <si>
    <t>Range (m) to Target</t>
  </si>
  <si>
    <t>A</t>
  </si>
  <si>
    <t>B</t>
  </si>
  <si>
    <t>10 x 10 cm</t>
  </si>
  <si>
    <t>1st</t>
  </si>
  <si>
    <t>2nd</t>
  </si>
  <si>
    <t>3rd</t>
  </si>
  <si>
    <t>Hold</t>
  </si>
  <si>
    <t>Hit Probability</t>
  </si>
  <si>
    <t>Dispersion</t>
  </si>
  <si>
    <t>Correct Lead
(Moving Target)</t>
  </si>
  <si>
    <t>2018 © www.gwc-leipzig.de</t>
  </si>
  <si>
    <t>not necessary - but it would be awesome, if you like it :)</t>
  </si>
  <si>
    <t>CLICK L/R</t>
  </si>
  <si>
    <t>CLICK U/D</t>
  </si>
  <si>
    <t>Adjuster</t>
  </si>
  <si>
    <t>Reticle Adjuster Control</t>
  </si>
  <si>
    <t>Reticle Marks</t>
  </si>
  <si>
    <t>Known Values</t>
  </si>
  <si>
    <t>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</si>
</sst>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&quot; x&quot;"/>
    <numFmt numFmtId="165" formatCode="0.00&quot; cm&quot;"/>
    <numFmt numFmtId="166" formatCode="General&quot; m&quot;"/>
    <numFmt numFmtId="167" formatCode="General&quot; km/h&quot;"/>
    <numFmt numFmtId="168" formatCode="0\ %"/>
  </numFmts>
  <fonts count="1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indexed="81"/>
      <name val="Arial Rounded MT Bold"/>
      <scheme val="major"/>
    </font>
    <font>
      <b/>
      <sz val="11"/>
      <color indexed="81"/>
      <name val="Arial Rounded MT Bold"/>
      <scheme val="major"/>
    </font>
    <font>
      <u/>
      <sz val="11"/>
      <color indexed="81"/>
      <name val="Arial Rounded MT Bold"/>
      <scheme val="major"/>
    </font>
    <font>
      <b/>
      <sz val="11"/>
      <color indexed="81"/>
      <name val="Arial"/>
      <family val="2"/>
      <scheme val="minor"/>
    </font>
    <font>
      <sz val="11"/>
      <color indexed="81"/>
      <name val="Arial"/>
      <family val="2"/>
      <scheme val="minor"/>
    </font>
    <font>
      <u/>
      <sz val="11"/>
      <color indexed="8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indexed="81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7" xfId="0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ont="1" applyFill="1" applyBorder="1" applyAlignment="1" applyProtection="1">
      <alignment horizontal="center" vertical="center" wrapText="1"/>
    </xf>
    <xf numFmtId="0" fontId="0" fillId="0" borderId="46" xfId="0" applyNumberFormat="1" applyFont="1" applyFill="1" applyBorder="1" applyAlignment="1" applyProtection="1">
      <alignment horizontal="center" vertical="center" wrapText="1"/>
    </xf>
    <xf numFmtId="0" fontId="0" fillId="0" borderId="48" xfId="0" applyNumberFormat="1" applyFont="1" applyFill="1" applyBorder="1" applyAlignment="1" applyProtection="1">
      <alignment horizontal="center" vertical="center" wrapText="1"/>
    </xf>
    <xf numFmtId="0" fontId="0" fillId="0" borderId="41" xfId="0" applyNumberFormat="1" applyFont="1" applyFill="1" applyBorder="1" applyAlignment="1" applyProtection="1">
      <alignment horizontal="center" vertical="center" wrapText="1"/>
    </xf>
    <xf numFmtId="0" fontId="0" fillId="0" borderId="42" xfId="0" applyNumberFormat="1" applyFont="1" applyFill="1" applyBorder="1" applyAlignment="1" applyProtection="1">
      <alignment horizontal="center" vertical="center" wrapText="1"/>
    </xf>
    <xf numFmtId="0" fontId="0" fillId="0" borderId="49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8" xfId="0" applyNumberFormat="1" applyFill="1" applyBorder="1" applyAlignment="1" applyProtection="1">
      <alignment horizontal="center" vertical="center" wrapText="1"/>
      <protection hidden="1"/>
    </xf>
    <xf numFmtId="0" fontId="0" fillId="0" borderId="9" xfId="0" applyNumberFormat="1" applyFill="1" applyBorder="1" applyAlignment="1" applyProtection="1">
      <alignment horizontal="center" vertical="center" wrapText="1"/>
      <protection hidden="1"/>
    </xf>
    <xf numFmtId="0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hidden="1"/>
    </xf>
    <xf numFmtId="0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NumberFormat="1" applyFill="1" applyBorder="1" applyAlignment="1" applyProtection="1">
      <alignment horizontal="center" vertical="center" wrapText="1"/>
      <protection hidden="1"/>
    </xf>
    <xf numFmtId="0" fontId="0" fillId="0" borderId="4" xfId="0" applyNumberFormat="1" applyFill="1" applyBorder="1" applyAlignment="1" applyProtection="1">
      <alignment horizontal="center" vertical="center" wrapText="1"/>
      <protection hidden="1"/>
    </xf>
    <xf numFmtId="0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hidden="1"/>
    </xf>
    <xf numFmtId="0" fontId="0" fillId="0" borderId="6" xfId="0" applyNumberFormat="1" applyFill="1" applyBorder="1" applyAlignment="1" applyProtection="1">
      <alignment horizontal="center" vertical="center" wrapText="1"/>
      <protection hidden="1"/>
    </xf>
    <xf numFmtId="0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7" xfId="0" applyNumberForma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5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2" xfId="0" applyNumberForma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6" xfId="0" applyNumberForma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 applyProtection="1">
      <alignment horizontal="center" vertical="center" wrapText="1"/>
      <protection hidden="1"/>
    </xf>
    <xf numFmtId="164" fontId="0" fillId="0" borderId="12" xfId="0" applyNumberFormat="1" applyFill="1" applyBorder="1" applyAlignment="1" applyProtection="1">
      <alignment horizontal="center" vertical="center" wrapText="1"/>
      <protection hidden="1"/>
    </xf>
    <xf numFmtId="164" fontId="0" fillId="0" borderId="1" xfId="0" applyNumberFormat="1" applyFill="1" applyBorder="1" applyAlignment="1" applyProtection="1">
      <alignment horizontal="center" vertical="center" wrapText="1"/>
      <protection hidden="1"/>
    </xf>
    <xf numFmtId="164" fontId="0" fillId="0" borderId="6" xfId="0" applyNumberForma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6" xfId="0" applyNumberForma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1" xfId="0" applyNumberFormat="1" applyFill="1" applyBorder="1" applyAlignment="1" applyProtection="1">
      <alignment horizontal="center" vertical="center" wrapText="1"/>
      <protection hidden="1"/>
    </xf>
    <xf numFmtId="0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3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51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NumberFormat="1" applyFont="1" applyBorder="1" applyAlignment="1" applyProtection="1">
      <alignment horizontal="center" vertical="center" wrapText="1"/>
      <protection hidden="1"/>
    </xf>
    <xf numFmtId="0" fontId="1" fillId="0" borderId="28" xfId="0" applyNumberFormat="1" applyFont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6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Border="1" applyAlignment="1" applyProtection="1">
      <alignment horizontal="center" vertical="center" wrapText="1"/>
      <protection hidden="1"/>
    </xf>
    <xf numFmtId="0" fontId="0" fillId="0" borderId="14" xfId="0" applyNumberFormat="1" applyBorder="1" applyAlignment="1" applyProtection="1">
      <alignment horizontal="center" vertical="center" wrapText="1"/>
      <protection hidden="1"/>
    </xf>
    <xf numFmtId="0" fontId="0" fillId="0" borderId="15" xfId="0" applyNumberFormat="1" applyBorder="1" applyAlignment="1" applyProtection="1">
      <alignment horizontal="center" vertical="center" wrapText="1"/>
      <protection hidden="1"/>
    </xf>
    <xf numFmtId="164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168" fontId="9" fillId="2" borderId="37" xfId="0" applyNumberFormat="1" applyFont="1" applyFill="1" applyBorder="1" applyAlignment="1" applyProtection="1">
      <alignment horizontal="center" vertical="center" wrapText="1"/>
      <protection hidden="1"/>
    </xf>
    <xf numFmtId="168" fontId="9" fillId="2" borderId="27" xfId="0" applyNumberFormat="1" applyFont="1" applyFill="1" applyBorder="1" applyAlignment="1" applyProtection="1">
      <alignment horizontal="center" vertical="center" wrapText="1"/>
      <protection hidden="1"/>
    </xf>
    <xf numFmtId="168" fontId="9" fillId="2" borderId="38" xfId="0" applyNumberFormat="1" applyFont="1" applyFill="1" applyBorder="1" applyAlignment="1" applyProtection="1">
      <alignment horizontal="center" vertical="center" wrapText="1"/>
      <protection hidden="1"/>
    </xf>
    <xf numFmtId="168" fontId="9" fillId="2" borderId="35" xfId="0" applyNumberFormat="1" applyFont="1" applyFill="1" applyBorder="1" applyAlignment="1" applyProtection="1">
      <alignment horizontal="center" vertical="center" wrapText="1"/>
      <protection hidden="1"/>
    </xf>
    <xf numFmtId="168" fontId="9" fillId="2" borderId="24" xfId="0" applyNumberFormat="1" applyFont="1" applyFill="1" applyBorder="1" applyAlignment="1" applyProtection="1">
      <alignment horizontal="center" vertical="center" wrapText="1"/>
      <protection hidden="1"/>
    </xf>
    <xf numFmtId="168" fontId="9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168" fontId="9" fillId="2" borderId="39" xfId="0" applyNumberFormat="1" applyFont="1" applyFill="1" applyBorder="1" applyAlignment="1" applyProtection="1">
      <alignment horizontal="center" vertical="center" wrapText="1"/>
      <protection hidden="1"/>
    </xf>
    <xf numFmtId="168" fontId="9" fillId="2" borderId="30" xfId="0" applyNumberFormat="1" applyFont="1" applyFill="1" applyBorder="1" applyAlignment="1" applyProtection="1">
      <alignment horizontal="center" vertical="center" wrapText="1"/>
      <protection hidden="1"/>
    </xf>
    <xf numFmtId="168" fontId="9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NumberFormat="1" applyFont="1" applyFill="1" applyBorder="1" applyAlignment="1" applyProtection="1">
      <alignment horizontal="center" vertical="center" wrapText="1"/>
      <protection hidden="1"/>
    </xf>
    <xf numFmtId="167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9" fillId="2" borderId="33" xfId="0" applyNumberFormat="1" applyFont="1" applyFill="1" applyBorder="1" applyAlignment="1" applyProtection="1">
      <alignment horizontal="center" vertical="center" wrapText="1"/>
      <protection hidden="1"/>
    </xf>
    <xf numFmtId="168" fontId="9" fillId="2" borderId="22" xfId="0" applyNumberFormat="1" applyFont="1" applyFill="1" applyBorder="1" applyAlignment="1" applyProtection="1">
      <alignment horizontal="center" vertical="center" wrapText="1"/>
      <protection hidden="1"/>
    </xf>
    <xf numFmtId="168" fontId="9" fillId="2" borderId="34" xfId="0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166" fontId="0" fillId="0" borderId="7" xfId="0" applyNumberFormat="1" applyBorder="1" applyAlignment="1" applyProtection="1">
      <alignment horizontal="center" vertical="center" wrapText="1"/>
      <protection locked="0"/>
    </xf>
    <xf numFmtId="166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166" fontId="0" fillId="0" borderId="5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166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rgb="FFFFCC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CC"/>
      <color rgb="FFCCFFFF"/>
      <color rgb="FF66CCFF"/>
      <color rgb="FFCCECFF"/>
      <color rgb="FF33CCFF"/>
      <color rgb="FF3399FF"/>
      <color rgb="FFCCFFCC"/>
      <color rgb="FFFFCCFF"/>
      <color rgb="FF00FF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133390</xdr:colOff>
      <xdr:row>0</xdr:row>
      <xdr:rowOff>133390</xdr:rowOff>
    </xdr:from>
    <xdr:to>
      <xdr:col>18</xdr:col>
      <xdr:colOff>180203</xdr:colOff>
      <xdr:row>1</xdr:row>
      <xdr:rowOff>180206</xdr:rowOff>
    </xdr:to>
    <xdr:sp macro="" textlink="">
      <xdr:nvSpPr>
        <xdr:cNvPr id="2" name="Ellipse 1"/>
        <xdr:cNvSpPr/>
      </xdr:nvSpPr>
      <xdr:spPr>
        <a:xfrm>
          <a:off x="5472539" y="133390"/>
          <a:ext cx="360880" cy="36088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134124</xdr:colOff>
      <xdr:row>0</xdr:row>
      <xdr:rowOff>134124</xdr:rowOff>
    </xdr:from>
    <xdr:to>
      <xdr:col>18</xdr:col>
      <xdr:colOff>180201</xdr:colOff>
      <xdr:row>1</xdr:row>
      <xdr:rowOff>180202</xdr:rowOff>
    </xdr:to>
    <xdr:sp macro="" textlink="">
      <xdr:nvSpPr>
        <xdr:cNvPr id="2" name="Ellipse 1"/>
        <xdr:cNvSpPr/>
      </xdr:nvSpPr>
      <xdr:spPr>
        <a:xfrm>
          <a:off x="5473273" y="134124"/>
          <a:ext cx="360144" cy="36014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66674</xdr:colOff>
      <xdr:row>4</xdr:row>
      <xdr:rowOff>28575</xdr:rowOff>
    </xdr:from>
    <xdr:to>
      <xdr:col>27</xdr:col>
      <xdr:colOff>66674</xdr:colOff>
      <xdr:row>18</xdr:row>
      <xdr:rowOff>246439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4" y="1285875"/>
          <a:ext cx="2200275" cy="46184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4</xdr:row>
      <xdr:rowOff>155408</xdr:rowOff>
    </xdr:from>
    <xdr:to>
      <xdr:col>27</xdr:col>
      <xdr:colOff>0</xdr:colOff>
      <xdr:row>10</xdr:row>
      <xdr:rowOff>162501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408" y="1418724"/>
          <a:ext cx="1894974" cy="1902066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12</xdr:row>
      <xdr:rowOff>160735</xdr:rowOff>
    </xdr:from>
    <xdr:to>
      <xdr:col>27</xdr:col>
      <xdr:colOff>0</xdr:colOff>
      <xdr:row>18</xdr:row>
      <xdr:rowOff>167828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5828" y="3946923"/>
          <a:ext cx="1893094" cy="19001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261289</xdr:colOff>
      <xdr:row>1</xdr:row>
      <xdr:rowOff>257175</xdr:rowOff>
    </xdr:from>
    <xdr:to>
      <xdr:col>15</xdr:col>
      <xdr:colOff>88655</xdr:colOff>
      <xdr:row>13</xdr:row>
      <xdr:rowOff>85275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264" y="571500"/>
          <a:ext cx="3599266" cy="36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261289</xdr:colOff>
      <xdr:row>16</xdr:row>
      <xdr:rowOff>236548</xdr:rowOff>
    </xdr:from>
    <xdr:to>
      <xdr:col>15</xdr:col>
      <xdr:colOff>88093</xdr:colOff>
      <xdr:row>28</xdr:row>
      <xdr:rowOff>64648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264" y="5265748"/>
          <a:ext cx="3598704" cy="36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133</xdr:rowOff>
    </xdr:from>
    <xdr:to>
      <xdr:col>17</xdr:col>
      <xdr:colOff>1</xdr:colOff>
      <xdr:row>27</xdr:row>
      <xdr:rowOff>2124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772033"/>
          <a:ext cx="4714876" cy="4716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COMPAREX">
      <a:dk1>
        <a:srgbClr val="7F7F7F"/>
      </a:dk1>
      <a:lt1>
        <a:sysClr val="window" lastClr="FFFFFF"/>
      </a:lt1>
      <a:dk2>
        <a:srgbClr val="3F3F3F"/>
      </a:dk2>
      <a:lt2>
        <a:srgbClr val="F2F2F2"/>
      </a:lt2>
      <a:accent1>
        <a:srgbClr val="7F7F7F"/>
      </a:accent1>
      <a:accent2>
        <a:srgbClr val="CC0000"/>
      </a:accent2>
      <a:accent3>
        <a:srgbClr val="990033"/>
      </a:accent3>
      <a:accent4>
        <a:srgbClr val="FF3300"/>
      </a:accent4>
      <a:accent5>
        <a:srgbClr val="FF9933"/>
      </a:accent5>
      <a:accent6>
        <a:srgbClr val="FFCC00"/>
      </a:accent6>
      <a:hlink>
        <a:srgbClr val="A50021"/>
      </a:hlink>
      <a:folHlink>
        <a:srgbClr val="A50021"/>
      </a:folHlink>
    </a:clrScheme>
    <a:fontScheme name="Arial">
      <a:majorFont>
        <a:latin typeface="Arial Rounded MT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9966"/>
  </sheetPr>
  <dimension ref="A1:T30"/>
  <sheetViews>
    <sheetView tabSelected="1" zoomScaleNormal="100" zoomScaleSheetLayoutView="100" workbookViewId="0">
      <selection activeCell="P19" sqref="P19:S19"/>
    </sheetView>
  </sheetViews>
  <sheetFormatPr baseColWidth="10" defaultColWidth="4.125" defaultRowHeight="24.95" customHeight="1"/>
  <cols>
    <col min="1" max="3" width="4.125" style="16"/>
    <col min="4" max="16384" width="4.125" style="29"/>
  </cols>
  <sheetData>
    <row r="1" spans="1:20" ht="24.95" customHeight="1" thickBot="1">
      <c r="A1" s="63" t="s">
        <v>6</v>
      </c>
      <c r="B1" s="64"/>
      <c r="C1" s="64"/>
      <c r="D1" s="64"/>
      <c r="E1" s="64"/>
      <c r="F1" s="64"/>
      <c r="G1" s="64"/>
      <c r="H1" s="64"/>
      <c r="I1" s="64"/>
      <c r="J1" s="65"/>
      <c r="K1" s="37"/>
      <c r="L1" s="63" t="s">
        <v>12</v>
      </c>
      <c r="M1" s="64"/>
      <c r="N1" s="64"/>
      <c r="O1" s="64"/>
      <c r="P1" s="64"/>
      <c r="Q1" s="64"/>
      <c r="R1" s="64"/>
      <c r="S1" s="65"/>
      <c r="T1" s="16"/>
    </row>
    <row r="2" spans="1:20" ht="24.95" customHeight="1">
      <c r="A2" s="50" t="s">
        <v>62</v>
      </c>
      <c r="B2" s="43"/>
      <c r="C2" s="43"/>
      <c r="D2" s="43" t="s">
        <v>24</v>
      </c>
      <c r="E2" s="43"/>
      <c r="F2" s="43"/>
      <c r="G2" s="80" t="s">
        <v>25</v>
      </c>
      <c r="H2" s="80"/>
      <c r="I2" s="80"/>
      <c r="J2" s="81"/>
      <c r="K2" s="37"/>
      <c r="L2" s="50" t="s">
        <v>11</v>
      </c>
      <c r="M2" s="43"/>
      <c r="N2" s="43"/>
      <c r="O2" s="97"/>
      <c r="P2" s="97"/>
      <c r="Q2" s="43"/>
      <c r="R2" s="43"/>
      <c r="S2" s="44"/>
    </row>
    <row r="3" spans="1:20" ht="24.95" customHeight="1" thickBot="1">
      <c r="A3" s="66"/>
      <c r="B3" s="67"/>
      <c r="C3" s="67"/>
      <c r="D3" s="67"/>
      <c r="E3" s="67"/>
      <c r="F3" s="67"/>
      <c r="G3" s="82"/>
      <c r="H3" s="82"/>
      <c r="I3" s="82"/>
      <c r="J3" s="83"/>
      <c r="K3" s="37"/>
      <c r="L3" s="59">
        <v>10</v>
      </c>
      <c r="M3" s="60"/>
      <c r="N3" s="60"/>
      <c r="O3" s="62"/>
      <c r="P3" s="62"/>
      <c r="Q3" s="60">
        <v>1</v>
      </c>
      <c r="R3" s="60"/>
      <c r="S3" s="61"/>
    </row>
    <row r="4" spans="1:20" ht="24.95" customHeight="1" thickBot="1">
      <c r="A4" s="92" t="s">
        <v>10</v>
      </c>
      <c r="B4" s="93"/>
      <c r="C4" s="93"/>
      <c r="D4" s="94">
        <v>10</v>
      </c>
      <c r="E4" s="94"/>
      <c r="F4" s="94"/>
      <c r="G4" s="73">
        <v>10</v>
      </c>
      <c r="H4" s="73"/>
      <c r="I4" s="73"/>
      <c r="J4" s="74"/>
      <c r="K4" s="37"/>
      <c r="L4" s="95" t="s">
        <v>10</v>
      </c>
      <c r="M4" s="87"/>
      <c r="N4" s="87"/>
      <c r="O4" s="96" t="s">
        <v>19</v>
      </c>
      <c r="P4" s="96"/>
      <c r="Q4" s="87" t="s">
        <v>8</v>
      </c>
      <c r="R4" s="87"/>
      <c r="S4" s="88"/>
    </row>
    <row r="5" spans="1:20" ht="24.95" customHeight="1">
      <c r="A5" s="77" t="s">
        <v>8</v>
      </c>
      <c r="B5" s="58"/>
      <c r="C5" s="58"/>
      <c r="D5" s="78">
        <v>2.9088820866572158</v>
      </c>
      <c r="E5" s="78"/>
      <c r="F5" s="78"/>
      <c r="G5" s="75">
        <v>1</v>
      </c>
      <c r="H5" s="75"/>
      <c r="I5" s="75"/>
      <c r="J5" s="76"/>
      <c r="K5" s="37"/>
      <c r="L5" s="38">
        <v>0.25</v>
      </c>
      <c r="M5" s="39"/>
      <c r="N5" s="39"/>
      <c r="O5" s="40" t="s">
        <v>13</v>
      </c>
      <c r="P5" s="40"/>
      <c r="Q5" s="41">
        <f>ROUND(L5*(VLOOKUP(L4,A4:J17,COLUMN(D:D),0)/(L3/VLOOKUP(L4,A4:J17,COLUMN(G:G),0))/(VLOOKUP(Q4,A4:J17,COLUMN(D:D),0)/(Q3/VLOOKUP(Q4,A4:J17,COLUMN(G:G),0)))),2)</f>
        <v>0.86</v>
      </c>
      <c r="R5" s="41"/>
      <c r="S5" s="42"/>
    </row>
    <row r="6" spans="1:20" ht="24.95" customHeight="1">
      <c r="A6" s="77" t="s">
        <v>14</v>
      </c>
      <c r="B6" s="58"/>
      <c r="C6" s="58"/>
      <c r="D6" s="78">
        <v>1.4544410433286079</v>
      </c>
      <c r="E6" s="78"/>
      <c r="F6" s="78"/>
      <c r="G6" s="75">
        <v>1</v>
      </c>
      <c r="H6" s="75"/>
      <c r="I6" s="75"/>
      <c r="J6" s="76"/>
      <c r="K6" s="37"/>
      <c r="L6" s="56">
        <v>0.5</v>
      </c>
      <c r="M6" s="57"/>
      <c r="N6" s="57"/>
      <c r="O6" s="58" t="s">
        <v>13</v>
      </c>
      <c r="P6" s="58"/>
      <c r="Q6" s="46">
        <f>ROUND(L6*(VLOOKUP(L4,A4:J17,COLUMN(D:D),0)/(L3/VLOOKUP(L4,A4:J17,COLUMN(G:G),0))/(VLOOKUP(Q4,A4:J17,COLUMN(D:D),0)/(Q3/VLOOKUP(Q4,A4:J17,COLUMN(G:G),0)))),2)</f>
        <v>1.72</v>
      </c>
      <c r="R6" s="46"/>
      <c r="S6" s="47"/>
    </row>
    <row r="7" spans="1:20" ht="24.95" customHeight="1">
      <c r="A7" s="77" t="s">
        <v>15</v>
      </c>
      <c r="B7" s="58"/>
      <c r="C7" s="58"/>
      <c r="D7" s="78">
        <v>0.72722052166430395</v>
      </c>
      <c r="E7" s="78"/>
      <c r="F7" s="78"/>
      <c r="G7" s="75">
        <v>1</v>
      </c>
      <c r="H7" s="75"/>
      <c r="I7" s="75"/>
      <c r="J7" s="76"/>
      <c r="K7" s="37"/>
      <c r="L7" s="56">
        <v>1</v>
      </c>
      <c r="M7" s="57"/>
      <c r="N7" s="57"/>
      <c r="O7" s="58" t="s">
        <v>13</v>
      </c>
      <c r="P7" s="58"/>
      <c r="Q7" s="46">
        <f>ROUND(L7*(VLOOKUP(L4,A4:J17,COLUMN(D:D),0)/(L3/VLOOKUP(L4,A4:J17,COLUMN(G:G),0))/(VLOOKUP(Q4,A4:J17,COLUMN(D:D),0)/(Q3/VLOOKUP(Q4,A4:J17,COLUMN(G:G),0)))),2)</f>
        <v>3.44</v>
      </c>
      <c r="R7" s="46"/>
      <c r="S7" s="47"/>
    </row>
    <row r="8" spans="1:20" ht="24.95" customHeight="1">
      <c r="A8" s="77" t="s">
        <v>16</v>
      </c>
      <c r="B8" s="58"/>
      <c r="C8" s="58"/>
      <c r="D8" s="78">
        <v>0.36361026083215198</v>
      </c>
      <c r="E8" s="78"/>
      <c r="F8" s="78"/>
      <c r="G8" s="75">
        <v>1</v>
      </c>
      <c r="H8" s="75"/>
      <c r="I8" s="75"/>
      <c r="J8" s="76"/>
      <c r="K8" s="37"/>
      <c r="L8" s="56">
        <v>2</v>
      </c>
      <c r="M8" s="57"/>
      <c r="N8" s="57"/>
      <c r="O8" s="58" t="s">
        <v>13</v>
      </c>
      <c r="P8" s="58"/>
      <c r="Q8" s="46">
        <f>ROUND(L8*(VLOOKUP(L4,A4:J17,COLUMN(D:D),0)/(L3/VLOOKUP(L4,A4:J17,COLUMN(G:G),0))/(VLOOKUP(Q4,A4:J17,COLUMN(D:D),0)/(Q3/VLOOKUP(Q4,A4:J17,COLUMN(G:G),0)))),2)</f>
        <v>6.88</v>
      </c>
      <c r="R8" s="46"/>
      <c r="S8" s="47"/>
    </row>
    <row r="9" spans="1:20" ht="24.95" customHeight="1">
      <c r="A9" s="77" t="s">
        <v>31</v>
      </c>
      <c r="B9" s="58"/>
      <c r="C9" s="58"/>
      <c r="D9" s="78">
        <v>100</v>
      </c>
      <c r="E9" s="78"/>
      <c r="F9" s="78"/>
      <c r="G9" s="75">
        <v>1</v>
      </c>
      <c r="H9" s="75"/>
      <c r="I9" s="75"/>
      <c r="J9" s="76"/>
      <c r="K9" s="37"/>
      <c r="L9" s="56">
        <v>3</v>
      </c>
      <c r="M9" s="57"/>
      <c r="N9" s="57"/>
      <c r="O9" s="58" t="s">
        <v>13</v>
      </c>
      <c r="P9" s="58"/>
      <c r="Q9" s="46">
        <f>ROUND(L9*(VLOOKUP(L4,A4:J17,COLUMN(D:D),0)/(L3/VLOOKUP(L4,A4:J17,COLUMN(G:G),0))/(VLOOKUP(Q4,A4:J17,COLUMN(D:D),0)/(Q3/VLOOKUP(Q4,A4:J17,COLUMN(G:G),0)))),2)</f>
        <v>10.31</v>
      </c>
      <c r="R9" s="46"/>
      <c r="S9" s="47"/>
    </row>
    <row r="10" spans="1:20" ht="24.95" customHeight="1">
      <c r="A10" s="77" t="s">
        <v>20</v>
      </c>
      <c r="B10" s="58"/>
      <c r="C10" s="58"/>
      <c r="D10" s="78">
        <v>1</v>
      </c>
      <c r="E10" s="78"/>
      <c r="F10" s="78"/>
      <c r="G10" s="75">
        <v>1</v>
      </c>
      <c r="H10" s="75"/>
      <c r="I10" s="75"/>
      <c r="J10" s="76"/>
      <c r="K10" s="37"/>
      <c r="L10" s="56">
        <v>4</v>
      </c>
      <c r="M10" s="57"/>
      <c r="N10" s="57"/>
      <c r="O10" s="58" t="s">
        <v>13</v>
      </c>
      <c r="P10" s="58"/>
      <c r="Q10" s="46">
        <f>ROUND(L10*(VLOOKUP(L4,A4:J17,COLUMN(D:D),0)/(L3/VLOOKUP(L4,A4:J17,COLUMN(G:G),0))/(VLOOKUP(Q4,A4:J17,COLUMN(D:D),0)/(Q3/VLOOKUP(Q4,A4:J17,COLUMN(G:G),0)))),2)</f>
        <v>13.75</v>
      </c>
      <c r="R10" s="46"/>
      <c r="S10" s="47"/>
    </row>
    <row r="11" spans="1:20" ht="24.95" customHeight="1">
      <c r="A11" s="77" t="s">
        <v>21</v>
      </c>
      <c r="B11" s="58"/>
      <c r="C11" s="58"/>
      <c r="D11" s="78">
        <v>91.44</v>
      </c>
      <c r="E11" s="78"/>
      <c r="F11" s="78"/>
      <c r="G11" s="75">
        <v>1</v>
      </c>
      <c r="H11" s="75"/>
      <c r="I11" s="75"/>
      <c r="J11" s="76"/>
      <c r="K11" s="37"/>
      <c r="L11" s="56">
        <v>5</v>
      </c>
      <c r="M11" s="57"/>
      <c r="N11" s="57"/>
      <c r="O11" s="58" t="s">
        <v>13</v>
      </c>
      <c r="P11" s="58"/>
      <c r="Q11" s="46">
        <f>ROUND(L11*(VLOOKUP(L4,A4:J17,COLUMN(D:D),0)/(L3/VLOOKUP(L4,A4:J17,COLUMN(G:G),0))/(VLOOKUP(Q4,A4:J17,COLUMN(D:D),0)/(Q3/VLOOKUP(Q4,A4:J17,COLUMN(G:G),0)))),2)</f>
        <v>17.190000000000001</v>
      </c>
      <c r="R11" s="46"/>
      <c r="S11" s="47"/>
    </row>
    <row r="12" spans="1:20" ht="24.95" customHeight="1">
      <c r="A12" s="77" t="s">
        <v>22</v>
      </c>
      <c r="B12" s="58"/>
      <c r="C12" s="58"/>
      <c r="D12" s="78">
        <v>30.48</v>
      </c>
      <c r="E12" s="78"/>
      <c r="F12" s="78"/>
      <c r="G12" s="75">
        <v>1</v>
      </c>
      <c r="H12" s="75"/>
      <c r="I12" s="75"/>
      <c r="J12" s="76"/>
      <c r="K12" s="37"/>
      <c r="L12" s="56">
        <v>6</v>
      </c>
      <c r="M12" s="57"/>
      <c r="N12" s="57"/>
      <c r="O12" s="58" t="s">
        <v>13</v>
      </c>
      <c r="P12" s="58"/>
      <c r="Q12" s="46">
        <f>ROUND(L12*(VLOOKUP(L4,A4:J17,COLUMN(D:D),0)/(L3/VLOOKUP(L4,A4:J17,COLUMN(G:G),0))/(VLOOKUP(Q4,A4:J17,COLUMN(D:D),0)/(Q3/VLOOKUP(Q4,A4:J17,COLUMN(G:G),0)))),2)</f>
        <v>20.63</v>
      </c>
      <c r="R12" s="46"/>
      <c r="S12" s="47"/>
    </row>
    <row r="13" spans="1:20" ht="24.95" customHeight="1">
      <c r="A13" s="77" t="s">
        <v>23</v>
      </c>
      <c r="B13" s="58"/>
      <c r="C13" s="58"/>
      <c r="D13" s="78">
        <v>2.54</v>
      </c>
      <c r="E13" s="78"/>
      <c r="F13" s="78"/>
      <c r="G13" s="75">
        <v>1</v>
      </c>
      <c r="H13" s="75"/>
      <c r="I13" s="75"/>
      <c r="J13" s="76"/>
      <c r="K13" s="37"/>
      <c r="L13" s="56">
        <v>7</v>
      </c>
      <c r="M13" s="57"/>
      <c r="N13" s="57"/>
      <c r="O13" s="58" t="s">
        <v>13</v>
      </c>
      <c r="P13" s="58"/>
      <c r="Q13" s="46">
        <f>ROUND(L13*(VLOOKUP(L4,A4:J17,COLUMN(D:D),0)/(L3/VLOOKUP(L4,A4:J17,COLUMN(G:G),0))/(VLOOKUP(Q4,A4:J17,COLUMN(D:D),0)/(Q3/VLOOKUP(Q4,A4:J17,COLUMN(G:G),0)))),2)</f>
        <v>24.06</v>
      </c>
      <c r="R13" s="46"/>
      <c r="S13" s="47"/>
    </row>
    <row r="14" spans="1:20" ht="24.95" customHeight="1">
      <c r="A14" s="77" t="s">
        <v>42</v>
      </c>
      <c r="B14" s="58"/>
      <c r="C14" s="58"/>
      <c r="D14" s="78">
        <f>0.25*D13/D11*100</f>
        <v>0.69444444444444453</v>
      </c>
      <c r="E14" s="78"/>
      <c r="F14" s="78"/>
      <c r="G14" s="75">
        <v>1</v>
      </c>
      <c r="H14" s="75"/>
      <c r="I14" s="75"/>
      <c r="J14" s="76"/>
      <c r="K14" s="37"/>
      <c r="L14" s="56">
        <v>8</v>
      </c>
      <c r="M14" s="57"/>
      <c r="N14" s="57"/>
      <c r="O14" s="58" t="s">
        <v>13</v>
      </c>
      <c r="P14" s="58"/>
      <c r="Q14" s="46">
        <f>ROUND(L14*(VLOOKUP(L4,A4:J17,COLUMN(D:D),0)/(L3/VLOOKUP(L4,A4:J17,COLUMN(G:G),0))/(VLOOKUP(Q4,A4:J17,COLUMN(D:D),0)/(Q3/VLOOKUP(Q4,A4:J17,COLUMN(G:G),0)))),2)</f>
        <v>27.5</v>
      </c>
      <c r="R14" s="46"/>
      <c r="S14" s="47"/>
    </row>
    <row r="15" spans="1:20" ht="24.95" customHeight="1">
      <c r="A15" s="77" t="s">
        <v>59</v>
      </c>
      <c r="B15" s="58"/>
      <c r="C15" s="58"/>
      <c r="D15" s="100">
        <f>D4/120*G4</f>
        <v>0.83333333333333326</v>
      </c>
      <c r="E15" s="100"/>
      <c r="F15" s="100"/>
      <c r="G15" s="75">
        <v>1</v>
      </c>
      <c r="H15" s="75"/>
      <c r="I15" s="75"/>
      <c r="J15" s="76"/>
      <c r="K15" s="37"/>
      <c r="L15" s="56">
        <v>9</v>
      </c>
      <c r="M15" s="57"/>
      <c r="N15" s="57"/>
      <c r="O15" s="58" t="s">
        <v>13</v>
      </c>
      <c r="P15" s="58"/>
      <c r="Q15" s="46">
        <f>ROUND(L15*(VLOOKUP(L4,A4:J17,COLUMN(D:D),0)/(L3/VLOOKUP(L4,A4:J17,COLUMN(G:G),0))/(VLOOKUP(Q4,A4:J17,COLUMN(D:D),0)/(Q3/VLOOKUP(Q4,A4:J17,COLUMN(G:G),0)))),2)</f>
        <v>30.94</v>
      </c>
      <c r="R15" s="46"/>
      <c r="S15" s="47"/>
    </row>
    <row r="16" spans="1:20" ht="24.95" customHeight="1" thickBot="1">
      <c r="A16" s="77" t="s">
        <v>58</v>
      </c>
      <c r="B16" s="58"/>
      <c r="C16" s="58"/>
      <c r="D16" s="100">
        <f>D4/144*G4</f>
        <v>0.69444444444444442</v>
      </c>
      <c r="E16" s="100"/>
      <c r="F16" s="100"/>
      <c r="G16" s="75">
        <v>1</v>
      </c>
      <c r="H16" s="75"/>
      <c r="I16" s="75"/>
      <c r="J16" s="76"/>
      <c r="K16" s="37"/>
      <c r="L16" s="53">
        <v>10</v>
      </c>
      <c r="M16" s="54"/>
      <c r="N16" s="54"/>
      <c r="O16" s="55" t="s">
        <v>13</v>
      </c>
      <c r="P16" s="55"/>
      <c r="Q16" s="30">
        <f>ROUND(L16*(VLOOKUP(L4,A4:J17,COLUMN(D:D),0)/(L3/VLOOKUP(L4,A4:J17,COLUMN(G:G),0))/(VLOOKUP(Q4,A4:J17,COLUMN(D:D),0)/(Q3/VLOOKUP(Q4,A4:J17,COLUMN(G:G),0)))),2)</f>
        <v>34.380000000000003</v>
      </c>
      <c r="R16" s="30"/>
      <c r="S16" s="31"/>
    </row>
    <row r="17" spans="1:19" ht="24.95" customHeight="1" thickBot="1">
      <c r="A17" s="98"/>
      <c r="B17" s="99"/>
      <c r="C17" s="99"/>
      <c r="D17" s="100"/>
      <c r="E17" s="100"/>
      <c r="F17" s="100"/>
      <c r="G17" s="90"/>
      <c r="H17" s="90"/>
      <c r="I17" s="90"/>
      <c r="J17" s="91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24.95" customHeight="1" thickBot="1">
      <c r="A18" s="32"/>
      <c r="B18" s="33"/>
      <c r="C18" s="33"/>
      <c r="D18" s="34"/>
      <c r="E18" s="34"/>
      <c r="F18" s="34"/>
      <c r="G18" s="35"/>
      <c r="H18" s="35"/>
      <c r="I18" s="35"/>
      <c r="J18" s="36"/>
      <c r="K18" s="37"/>
      <c r="L18" s="84" t="s">
        <v>30</v>
      </c>
      <c r="M18" s="85"/>
      <c r="N18" s="85"/>
      <c r="O18" s="85"/>
      <c r="P18" s="85"/>
      <c r="Q18" s="85"/>
      <c r="R18" s="85"/>
      <c r="S18" s="86"/>
    </row>
    <row r="19" spans="1:19" ht="24.95" customHeight="1" thickBo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48" t="s">
        <v>7</v>
      </c>
      <c r="M19" s="49"/>
      <c r="N19" s="49"/>
      <c r="O19" s="49"/>
      <c r="P19" s="87" t="s">
        <v>10</v>
      </c>
      <c r="Q19" s="87"/>
      <c r="R19" s="87"/>
      <c r="S19" s="88"/>
    </row>
    <row r="20" spans="1:19" ht="24.95" customHeight="1" thickBot="1">
      <c r="A20" s="63" t="s">
        <v>61</v>
      </c>
      <c r="B20" s="64"/>
      <c r="C20" s="64"/>
      <c r="D20" s="64"/>
      <c r="E20" s="64"/>
      <c r="F20" s="64"/>
      <c r="G20" s="64"/>
      <c r="H20" s="64"/>
      <c r="I20" s="64"/>
      <c r="J20" s="65"/>
      <c r="K20" s="37"/>
      <c r="L20" s="50" t="s">
        <v>63</v>
      </c>
      <c r="M20" s="43"/>
      <c r="N20" s="43"/>
      <c r="O20" s="43"/>
      <c r="P20" s="43"/>
      <c r="Q20" s="43"/>
      <c r="R20" s="43"/>
      <c r="S20" s="44"/>
    </row>
    <row r="21" spans="1:19" ht="24.95" customHeight="1">
      <c r="A21" s="50" t="s">
        <v>7</v>
      </c>
      <c r="B21" s="43"/>
      <c r="C21" s="43"/>
      <c r="D21" s="51" t="s">
        <v>19</v>
      </c>
      <c r="E21" s="51"/>
      <c r="F21" s="43" t="s">
        <v>60</v>
      </c>
      <c r="G21" s="43"/>
      <c r="H21" s="43"/>
      <c r="I21" s="43" t="s">
        <v>64</v>
      </c>
      <c r="J21" s="44"/>
      <c r="K21" s="37"/>
      <c r="L21" s="70" t="s">
        <v>9</v>
      </c>
      <c r="M21" s="71"/>
      <c r="N21" s="71"/>
      <c r="O21" s="71"/>
      <c r="P21" s="57">
        <v>40</v>
      </c>
      <c r="Q21" s="57"/>
      <c r="R21" s="57"/>
      <c r="S21" s="72"/>
    </row>
    <row r="22" spans="1:19" ht="24.95" customHeight="1" thickBot="1">
      <c r="A22" s="32" t="s">
        <v>10</v>
      </c>
      <c r="B22" s="33"/>
      <c r="C22" s="33"/>
      <c r="D22" s="52"/>
      <c r="E22" s="52"/>
      <c r="F22" s="33" t="s">
        <v>58</v>
      </c>
      <c r="G22" s="33"/>
      <c r="H22" s="33"/>
      <c r="I22" s="33">
        <v>4</v>
      </c>
      <c r="J22" s="45"/>
      <c r="K22" s="37"/>
      <c r="L22" s="70" t="s">
        <v>26</v>
      </c>
      <c r="M22" s="71"/>
      <c r="N22" s="71"/>
      <c r="O22" s="71"/>
      <c r="P22" s="57">
        <v>100</v>
      </c>
      <c r="Q22" s="57"/>
      <c r="R22" s="57"/>
      <c r="S22" s="72"/>
    </row>
    <row r="23" spans="1:19" ht="24.95" customHeight="1">
      <c r="A23" s="38">
        <v>0.25</v>
      </c>
      <c r="B23" s="39"/>
      <c r="C23" s="39"/>
      <c r="D23" s="40" t="s">
        <v>13</v>
      </c>
      <c r="E23" s="40"/>
      <c r="F23" s="41">
        <f>ROUND(A23*VLOOKUP(A22,A4:J17,COLUMN(D:D),0)*VLOOKUP(A22,A4:J17,COLUMN(G:G),0)/(VLOOKUP(F22,A4:J17,COLUMN(D:D),0)*VLOOKUP(F22,A4:J17,COLUMN(G:G),0)),2)</f>
        <v>36</v>
      </c>
      <c r="G23" s="41"/>
      <c r="H23" s="41"/>
      <c r="I23" s="41">
        <f>F23/I22</f>
        <v>9</v>
      </c>
      <c r="J23" s="42"/>
      <c r="K23" s="37"/>
      <c r="L23" s="70" t="s">
        <v>27</v>
      </c>
      <c r="M23" s="71"/>
      <c r="N23" s="71"/>
      <c r="O23" s="71"/>
      <c r="P23" s="57"/>
      <c r="Q23" s="57"/>
      <c r="R23" s="57"/>
      <c r="S23" s="72"/>
    </row>
    <row r="24" spans="1:19" ht="24.95" customHeight="1" thickBot="1">
      <c r="A24" s="56">
        <v>0.5</v>
      </c>
      <c r="B24" s="57"/>
      <c r="C24" s="57"/>
      <c r="D24" s="58" t="s">
        <v>13</v>
      </c>
      <c r="E24" s="58"/>
      <c r="F24" s="46">
        <f>ROUND(A24*VLOOKUP(A22,A4:J17,COLUMN(D:D),0)*VLOOKUP(A22,A4:J17,COLUMN(G:G),0)/(VLOOKUP(F22,A4:J17,COLUMN(D:D),0)*VLOOKUP(F22,A4:J17,COLUMN(G:G),0)),2)</f>
        <v>72</v>
      </c>
      <c r="G24" s="46"/>
      <c r="H24" s="46"/>
      <c r="I24" s="46">
        <f>F24/I22</f>
        <v>18</v>
      </c>
      <c r="J24" s="47"/>
      <c r="K24" s="37"/>
      <c r="L24" s="66" t="s">
        <v>11</v>
      </c>
      <c r="M24" s="67"/>
      <c r="N24" s="67"/>
      <c r="O24" s="67"/>
      <c r="P24" s="35">
        <v>3</v>
      </c>
      <c r="Q24" s="35"/>
      <c r="R24" s="35"/>
      <c r="S24" s="36"/>
    </row>
    <row r="25" spans="1:19" ht="24.95" customHeight="1">
      <c r="A25" s="56">
        <v>1</v>
      </c>
      <c r="B25" s="57"/>
      <c r="C25" s="57"/>
      <c r="D25" s="58" t="s">
        <v>13</v>
      </c>
      <c r="E25" s="58"/>
      <c r="F25" s="46">
        <f>ROUND(A25*VLOOKUP(A22,A4:J17,COLUMN(D:D),0)*VLOOKUP(A22,A4:J17,COLUMN(G:G),0)/(VLOOKUP(F22,A4:J17,COLUMN(D:D),0)*VLOOKUP(F22,A4:J17,COLUMN(G:G),0)),2)</f>
        <v>144</v>
      </c>
      <c r="G25" s="46"/>
      <c r="H25" s="46"/>
      <c r="I25" s="46">
        <f>F25/I22</f>
        <v>36</v>
      </c>
      <c r="J25" s="47"/>
      <c r="K25" s="37"/>
      <c r="L25" s="50" t="s">
        <v>28</v>
      </c>
      <c r="M25" s="43"/>
      <c r="N25" s="43"/>
      <c r="O25" s="43"/>
      <c r="P25" s="43"/>
      <c r="Q25" s="43"/>
      <c r="R25" s="43"/>
      <c r="S25" s="44"/>
    </row>
    <row r="26" spans="1:19" ht="24.95" customHeight="1">
      <c r="A26" s="56">
        <v>2</v>
      </c>
      <c r="B26" s="57"/>
      <c r="C26" s="57"/>
      <c r="D26" s="58" t="s">
        <v>13</v>
      </c>
      <c r="E26" s="58"/>
      <c r="F26" s="46">
        <f>ROUND(A26*VLOOKUP(A22,A4:J17,COLUMN(D:D),0)*VLOOKUP(A22,A4:J17,COLUMN(G:G),0)/(VLOOKUP(F22,A4:J17,COLUMN(D:D),0)*VLOOKUP(F22,A4:J17,COLUMN(G:G),0)),2)</f>
        <v>288</v>
      </c>
      <c r="G26" s="46"/>
      <c r="H26" s="46"/>
      <c r="I26" s="46">
        <f>F26/I22</f>
        <v>72</v>
      </c>
      <c r="J26" s="47"/>
      <c r="K26" s="37"/>
      <c r="L26" s="70" t="s">
        <v>9</v>
      </c>
      <c r="M26" s="71"/>
      <c r="N26" s="71"/>
      <c r="O26" s="71"/>
      <c r="P26" s="58" t="str">
        <f>IF(COUNT(P22:P24)=3,ROUND(P22/VLOOKUP(P19,A4:J17,COLUMN(D:D),0)*P24/P23*100/VLOOKUP(P19,A4:J17,COLUMN(G:G),0),1),"")</f>
        <v/>
      </c>
      <c r="Q26" s="58"/>
      <c r="R26" s="58"/>
      <c r="S26" s="89"/>
    </row>
    <row r="27" spans="1:19" ht="24.95" customHeight="1">
      <c r="A27" s="56">
        <v>3</v>
      </c>
      <c r="B27" s="57"/>
      <c r="C27" s="57"/>
      <c r="D27" s="58" t="s">
        <v>13</v>
      </c>
      <c r="E27" s="58"/>
      <c r="F27" s="46">
        <f>ROUND(A27*VLOOKUP(A22,A4:J17,COLUMN(D:D),0)*VLOOKUP(A22,A4:J17,COLUMN(G:G),0)/(VLOOKUP(F22,A4:J17,COLUMN(D:D),0)*VLOOKUP(F22,A4:J17,COLUMN(G:G),0)),2)</f>
        <v>432</v>
      </c>
      <c r="G27" s="46"/>
      <c r="H27" s="46"/>
      <c r="I27" s="46">
        <f>F27/I22</f>
        <v>108</v>
      </c>
      <c r="J27" s="47"/>
      <c r="K27" s="37"/>
      <c r="L27" s="70" t="s">
        <v>26</v>
      </c>
      <c r="M27" s="71"/>
      <c r="N27" s="71"/>
      <c r="O27" s="71"/>
      <c r="P27" s="58" t="str">
        <f>IF(AND(COUNT(P21)=1,COUNT(P23:P24)=2),ROUND(P21*P23/(P24/VLOOKUP(P19,A4:J17,COLUMN(D:D),0))*VLOOKUP(P19,A4:J17,COLUMN(G:G),0)/100,1),"")</f>
        <v/>
      </c>
      <c r="Q27" s="58"/>
      <c r="R27" s="58"/>
      <c r="S27" s="89"/>
    </row>
    <row r="28" spans="1:19" ht="24.95" customHeight="1">
      <c r="A28" s="56">
        <v>4</v>
      </c>
      <c r="B28" s="57"/>
      <c r="C28" s="57"/>
      <c r="D28" s="58" t="s">
        <v>13</v>
      </c>
      <c r="E28" s="58"/>
      <c r="F28" s="46">
        <f>ROUND(A28*VLOOKUP(A22,A4:J17,COLUMN(D:D),0)*VLOOKUP(A22,A4:J17,COLUMN(G:G),0)/(VLOOKUP(F22,A4:J17,COLUMN(D:D),0)*VLOOKUP(F22,A4:J17,COLUMN(G:G),0)),2)</f>
        <v>576</v>
      </c>
      <c r="G28" s="46"/>
      <c r="H28" s="46"/>
      <c r="I28" s="46">
        <f>F28/I22</f>
        <v>144</v>
      </c>
      <c r="J28" s="47"/>
      <c r="K28" s="37"/>
      <c r="L28" s="70" t="s">
        <v>27</v>
      </c>
      <c r="M28" s="71"/>
      <c r="N28" s="71"/>
      <c r="O28" s="71"/>
      <c r="P28" s="58">
        <f>IF(AND(COUNT(P21:P22)=2,COUNT(P24)=1),ROUND(P22/VLOOKUP(P19,A4:J17,COLUMN(D:D),0)*P24/P21*100/VLOOKUP(P19,A4:J17,COLUMN(G:G),0),1),"")</f>
        <v>7.5</v>
      </c>
      <c r="Q28" s="58"/>
      <c r="R28" s="58"/>
      <c r="S28" s="89"/>
    </row>
    <row r="29" spans="1:19" ht="24.95" customHeight="1" thickBot="1">
      <c r="A29" s="53">
        <v>5</v>
      </c>
      <c r="B29" s="54"/>
      <c r="C29" s="54"/>
      <c r="D29" s="55" t="s">
        <v>13</v>
      </c>
      <c r="E29" s="55"/>
      <c r="F29" s="30">
        <f>ROUND(A29*VLOOKUP(A22,A4:J17,COLUMN(D:D),0)*VLOOKUP(A22,A4:J17,COLUMN(G:G),0)/(VLOOKUP(F22,A4:J17,COLUMN(D:D),0)*VLOOKUP(F22,A4:J17,COLUMN(G:G),0)),2)</f>
        <v>720</v>
      </c>
      <c r="G29" s="30"/>
      <c r="H29" s="30"/>
      <c r="I29" s="30">
        <f>F29/I22</f>
        <v>180</v>
      </c>
      <c r="J29" s="31"/>
      <c r="K29" s="37"/>
      <c r="L29" s="66" t="s">
        <v>11</v>
      </c>
      <c r="M29" s="67"/>
      <c r="N29" s="67"/>
      <c r="O29" s="67"/>
      <c r="P29" s="68" t="str">
        <f>IF(AND(COUNT(E2:E17)=3),ROUND(P21*P23/(P22/VLOOKUP(P19,A4:J17,COLUMN(D:D),0))*VLOOKUP(P19,A4:J17,COLUMN(G:G),0)/100,1),"")</f>
        <v/>
      </c>
      <c r="Q29" s="68"/>
      <c r="R29" s="68"/>
      <c r="S29" s="69"/>
    </row>
    <row r="30" spans="1:19" ht="24.95" customHeight="1">
      <c r="A30" s="79" t="s">
        <v>56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</sheetData>
  <sheetProtection algorithmName="SHA-512" hashValue="xddcrZaahVMhXHYCgfrcQKePtE94IRA0K+7y13AYBYsP3i3es4G+v51gZ92OQ8ydjq26QrCpc3pT/iBrL9/rNg==" saltValue="02FzzeGy8NLa9F4hyr6aiQ==" spinCount="100000" sheet="1" objects="1" scenarios="1"/>
  <mergeCells count="154">
    <mergeCell ref="D17:F17"/>
    <mergeCell ref="A15:C15"/>
    <mergeCell ref="D15:F15"/>
    <mergeCell ref="A16:C16"/>
    <mergeCell ref="D16:F16"/>
    <mergeCell ref="G15:J15"/>
    <mergeCell ref="Q6:S6"/>
    <mergeCell ref="L6:N6"/>
    <mergeCell ref="L7:N7"/>
    <mergeCell ref="K1:K29"/>
    <mergeCell ref="Q13:S13"/>
    <mergeCell ref="L1:S1"/>
    <mergeCell ref="D12:F12"/>
    <mergeCell ref="A13:C13"/>
    <mergeCell ref="D13:F13"/>
    <mergeCell ref="A14:C14"/>
    <mergeCell ref="A4:C4"/>
    <mergeCell ref="D4:F4"/>
    <mergeCell ref="D14:F14"/>
    <mergeCell ref="O5:P5"/>
    <mergeCell ref="L4:N4"/>
    <mergeCell ref="Q4:S4"/>
    <mergeCell ref="O4:P4"/>
    <mergeCell ref="L2:S2"/>
    <mergeCell ref="L5:N5"/>
    <mergeCell ref="Q5:S5"/>
    <mergeCell ref="A5:C5"/>
    <mergeCell ref="D5:F5"/>
    <mergeCell ref="O12:P12"/>
    <mergeCell ref="A17:C17"/>
    <mergeCell ref="Q12:S12"/>
    <mergeCell ref="O7:P7"/>
    <mergeCell ref="Q7:S7"/>
    <mergeCell ref="O8:P8"/>
    <mergeCell ref="Q8:S8"/>
    <mergeCell ref="O9:P9"/>
    <mergeCell ref="Q9:S9"/>
    <mergeCell ref="O11:P11"/>
    <mergeCell ref="O10:P10"/>
    <mergeCell ref="Q10:S10"/>
    <mergeCell ref="Q11:S11"/>
    <mergeCell ref="A30:S30"/>
    <mergeCell ref="D2:F3"/>
    <mergeCell ref="G2:J3"/>
    <mergeCell ref="G13:J13"/>
    <mergeCell ref="G14:J14"/>
    <mergeCell ref="L8:N8"/>
    <mergeCell ref="L9:N9"/>
    <mergeCell ref="L10:N10"/>
    <mergeCell ref="L11:N11"/>
    <mergeCell ref="L12:N12"/>
    <mergeCell ref="L18:S18"/>
    <mergeCell ref="L14:N14"/>
    <mergeCell ref="L15:N15"/>
    <mergeCell ref="P19:S19"/>
    <mergeCell ref="L26:O26"/>
    <mergeCell ref="P26:S26"/>
    <mergeCell ref="L27:O27"/>
    <mergeCell ref="P27:S27"/>
    <mergeCell ref="L28:O28"/>
    <mergeCell ref="P28:S28"/>
    <mergeCell ref="O6:P6"/>
    <mergeCell ref="Q16:S16"/>
    <mergeCell ref="O16:P16"/>
    <mergeCell ref="L13:N13"/>
    <mergeCell ref="A1:J1"/>
    <mergeCell ref="G4:J4"/>
    <mergeCell ref="G5:J5"/>
    <mergeCell ref="G6:J6"/>
    <mergeCell ref="G7:J7"/>
    <mergeCell ref="G8:J8"/>
    <mergeCell ref="G9:J9"/>
    <mergeCell ref="G11:J11"/>
    <mergeCell ref="G12:J12"/>
    <mergeCell ref="A2:C3"/>
    <mergeCell ref="A6:C6"/>
    <mergeCell ref="D6:F6"/>
    <mergeCell ref="A7:C7"/>
    <mergeCell ref="D7:F7"/>
    <mergeCell ref="A8:C8"/>
    <mergeCell ref="D8:F8"/>
    <mergeCell ref="A9:C9"/>
    <mergeCell ref="D9:F9"/>
    <mergeCell ref="A11:C11"/>
    <mergeCell ref="D11:F11"/>
    <mergeCell ref="A12:C12"/>
    <mergeCell ref="A10:C10"/>
    <mergeCell ref="D10:F10"/>
    <mergeCell ref="G10:J10"/>
    <mergeCell ref="L3:N3"/>
    <mergeCell ref="Q3:S3"/>
    <mergeCell ref="O3:P3"/>
    <mergeCell ref="A20:J20"/>
    <mergeCell ref="L17:S17"/>
    <mergeCell ref="L29:O29"/>
    <mergeCell ref="P29:S29"/>
    <mergeCell ref="L21:O21"/>
    <mergeCell ref="P21:S21"/>
    <mergeCell ref="L22:O22"/>
    <mergeCell ref="P22:S22"/>
    <mergeCell ref="L23:O23"/>
    <mergeCell ref="P23:S23"/>
    <mergeCell ref="L24:O24"/>
    <mergeCell ref="P24:S24"/>
    <mergeCell ref="L25:S25"/>
    <mergeCell ref="L16:N16"/>
    <mergeCell ref="O15:P15"/>
    <mergeCell ref="O13:P13"/>
    <mergeCell ref="Q15:S15"/>
    <mergeCell ref="Q14:S14"/>
    <mergeCell ref="O14:P14"/>
    <mergeCell ref="G16:J16"/>
    <mergeCell ref="G17:J17"/>
    <mergeCell ref="L19:O19"/>
    <mergeCell ref="L20:S20"/>
    <mergeCell ref="A21:C21"/>
    <mergeCell ref="F21:H21"/>
    <mergeCell ref="D21:E22"/>
    <mergeCell ref="A29:C29"/>
    <mergeCell ref="D29:E29"/>
    <mergeCell ref="F29:H29"/>
    <mergeCell ref="A26:C26"/>
    <mergeCell ref="D26:E26"/>
    <mergeCell ref="F26:H26"/>
    <mergeCell ref="A27:C27"/>
    <mergeCell ref="D27:E27"/>
    <mergeCell ref="F27:H27"/>
    <mergeCell ref="A28:C28"/>
    <mergeCell ref="D28:E28"/>
    <mergeCell ref="F28:H28"/>
    <mergeCell ref="A22:C22"/>
    <mergeCell ref="F22:H22"/>
    <mergeCell ref="A24:C24"/>
    <mergeCell ref="D24:E24"/>
    <mergeCell ref="F24:H24"/>
    <mergeCell ref="A25:C25"/>
    <mergeCell ref="D25:E25"/>
    <mergeCell ref="I29:J29"/>
    <mergeCell ref="A18:C18"/>
    <mergeCell ref="D18:F18"/>
    <mergeCell ref="G18:J18"/>
    <mergeCell ref="A19:J19"/>
    <mergeCell ref="A23:C23"/>
    <mergeCell ref="D23:E23"/>
    <mergeCell ref="F23:H23"/>
    <mergeCell ref="I23:J23"/>
    <mergeCell ref="I21:J21"/>
    <mergeCell ref="I22:J22"/>
    <mergeCell ref="I24:J24"/>
    <mergeCell ref="I25:J25"/>
    <mergeCell ref="I26:J26"/>
    <mergeCell ref="I27:J27"/>
    <mergeCell ref="I28:J28"/>
    <mergeCell ref="F25:H25"/>
  </mergeCells>
  <conditionalFormatting sqref="A14:J18">
    <cfRule type="expression" dxfId="2" priority="22">
      <formula>AND(COUNTA($A14:$J14)&gt;0,OR(LEN($A14)=0,COUNT($D14:$J14)&lt;2))</formula>
    </cfRule>
  </conditionalFormatting>
  <conditionalFormatting sqref="P26:S29">
    <cfRule type="expression" dxfId="1" priority="27">
      <formula>COUNT($P26)=0</formula>
    </cfRule>
  </conditionalFormatting>
  <conditionalFormatting sqref="P21:S24">
    <cfRule type="expression" dxfId="0" priority="26">
      <formula>AND(COUNT($P$26:$S$29)=4,ROUND($P21,1)&lt;&gt;$P26)</formula>
    </cfRule>
  </conditionalFormatting>
  <dataValidations count="1">
    <dataValidation type="list" allowBlank="1" showInputMessage="1" showErrorMessage="1" sqref="L4 P19:S19 Q4 A22 F22">
      <formula1>OFFSET($A$4,,,COUNTIF($A$4:$A$17,"&gt;"""),)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99FF"/>
  </sheetPr>
  <dimension ref="A1:S30"/>
  <sheetViews>
    <sheetView zoomScaleNormal="100" zoomScaleSheetLayoutView="100" workbookViewId="0">
      <selection activeCell="F2" sqref="F2:I2"/>
    </sheetView>
  </sheetViews>
  <sheetFormatPr baseColWidth="10" defaultColWidth="4.125" defaultRowHeight="24.95" customHeight="1"/>
  <cols>
    <col min="1" max="4" width="4.125" style="12"/>
    <col min="5" max="5" width="4.125" style="12" customWidth="1"/>
    <col min="6" max="18" width="4.125" style="12"/>
    <col min="19" max="19" width="4.125" style="12" customWidth="1"/>
    <col min="20" max="16384" width="4.125" style="12"/>
  </cols>
  <sheetData>
    <row r="1" spans="1:19" ht="24.95" customHeight="1" thickBot="1">
      <c r="A1" s="105" t="s">
        <v>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1"/>
      <c r="S1" s="102"/>
    </row>
    <row r="2" spans="1:19" ht="24.95" customHeight="1" thickBot="1">
      <c r="A2" s="48" t="s">
        <v>7</v>
      </c>
      <c r="B2" s="49"/>
      <c r="C2" s="49"/>
      <c r="D2" s="49"/>
      <c r="E2" s="49"/>
      <c r="F2" s="87" t="s">
        <v>10</v>
      </c>
      <c r="G2" s="87"/>
      <c r="H2" s="87"/>
      <c r="I2" s="87"/>
      <c r="J2" s="49" t="s">
        <v>29</v>
      </c>
      <c r="K2" s="49"/>
      <c r="L2" s="49"/>
      <c r="M2" s="49"/>
      <c r="N2" s="49"/>
      <c r="O2" s="49"/>
      <c r="P2" s="114">
        <v>1</v>
      </c>
      <c r="Q2" s="114"/>
      <c r="R2" s="103"/>
      <c r="S2" s="104"/>
    </row>
    <row r="3" spans="1:19" ht="24.95" customHeight="1" thickBot="1">
      <c r="A3" s="48" t="s">
        <v>26</v>
      </c>
      <c r="B3" s="49"/>
      <c r="C3" s="49"/>
      <c r="D3" s="49"/>
      <c r="E3" s="49"/>
      <c r="F3" s="87">
        <v>30</v>
      </c>
      <c r="G3" s="87"/>
      <c r="H3" s="87">
        <v>50</v>
      </c>
      <c r="I3" s="87"/>
      <c r="J3" s="87">
        <v>60</v>
      </c>
      <c r="K3" s="87"/>
      <c r="L3" s="87">
        <v>100</v>
      </c>
      <c r="M3" s="87"/>
      <c r="N3" s="87">
        <v>120</v>
      </c>
      <c r="O3" s="87"/>
      <c r="P3" s="87">
        <v>180</v>
      </c>
      <c r="Q3" s="87"/>
      <c r="R3" s="87">
        <v>200</v>
      </c>
      <c r="S3" s="88"/>
    </row>
    <row r="4" spans="1:19" ht="24.95" customHeight="1">
      <c r="A4" s="50" t="s">
        <v>27</v>
      </c>
      <c r="B4" s="43"/>
      <c r="C4" s="43"/>
      <c r="D4" s="43"/>
      <c r="E4" s="43"/>
      <c r="F4" s="43" t="s">
        <v>45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4.95" customHeight="1">
      <c r="A5" s="98">
        <v>0.5</v>
      </c>
      <c r="B5" s="99"/>
      <c r="C5" s="99"/>
      <c r="D5" s="99"/>
      <c r="E5" s="99"/>
      <c r="F5" s="107">
        <f>ROUNDUP(F3/VLOOKUP(F2,'Reticle Preferences &amp; Control'!A4:J17,COLUMN(D:D),0)*P2/A5*100/VLOOKUP(F2,'Reticle Preferences &amp; Control'!A4:J17,COLUMN(G:G),0),1)</f>
        <v>60</v>
      </c>
      <c r="G5" s="107"/>
      <c r="H5" s="107">
        <f>ROUNDUP(H3/VLOOKUP(F2,'Reticle Preferences &amp; Control'!A4:J17,COLUMN(D:D),0)*P2/A5*100/VLOOKUP(F2,'Reticle Preferences &amp; Control'!A4:J17,COLUMN(G:G),0),1)</f>
        <v>100</v>
      </c>
      <c r="I5" s="107"/>
      <c r="J5" s="107">
        <f>ROUNDUP(J3/VLOOKUP(F2,'Reticle Preferences &amp; Control'!A4:J17,COLUMN(D:D),0)*P2/A5*100/VLOOKUP(F2,'Reticle Preferences &amp; Control'!A4:J17,COLUMN(G:G),0),1)</f>
        <v>120</v>
      </c>
      <c r="K5" s="107"/>
      <c r="L5" s="107">
        <f>ROUNDUP(L3/VLOOKUP(F2,'Reticle Preferences &amp; Control'!A4:J17,COLUMN(D:D),0)*P2/A5*100/VLOOKUP(F2,'Reticle Preferences &amp; Control'!A4:J17,COLUMN(G:G),0),1)</f>
        <v>200</v>
      </c>
      <c r="M5" s="107"/>
      <c r="N5" s="107">
        <f>ROUNDUP(N3/VLOOKUP(F2,'Reticle Preferences &amp; Control'!A4:J17,COLUMN(D:D),0)*P2/A5*100/VLOOKUP(F2,'Reticle Preferences &amp; Control'!A4:J17,COLUMN(G:G),0),1)</f>
        <v>240</v>
      </c>
      <c r="O5" s="107"/>
      <c r="P5" s="107">
        <f>ROUNDUP(P3/VLOOKUP(F2,'Reticle Preferences &amp; Control'!A4:J17,COLUMN(D:D),0)*P2/A5*100/VLOOKUP(F2,'Reticle Preferences &amp; Control'!A4:J17,COLUMN(G:G),0),1)</f>
        <v>360</v>
      </c>
      <c r="Q5" s="107"/>
      <c r="R5" s="107">
        <f>ROUNDUP(R3/VLOOKUP(F2,'Reticle Preferences &amp; Control'!A4:J17,COLUMN(D:D),0)*P2/A5*100/VLOOKUP(F2,'Reticle Preferences &amp; Control'!A4:J17,COLUMN(G:G),0),1)</f>
        <v>400</v>
      </c>
      <c r="S5" s="108"/>
    </row>
    <row r="6" spans="1:19" ht="24.95" customHeight="1">
      <c r="A6" s="98">
        <v>1</v>
      </c>
      <c r="B6" s="99"/>
      <c r="C6" s="99"/>
      <c r="D6" s="99"/>
      <c r="E6" s="99"/>
      <c r="F6" s="107">
        <f>ROUNDUP(F3/VLOOKUP(F2,'Reticle Preferences &amp; Control'!A4:J17,COLUMN(D:D),0)*P2/A6*100/VLOOKUP(F2,'Reticle Preferences &amp; Control'!A4:J17,COLUMN(G:G),0),1)</f>
        <v>30</v>
      </c>
      <c r="G6" s="107"/>
      <c r="H6" s="107">
        <f>ROUNDUP(H3/VLOOKUP(F2,'Reticle Preferences &amp; Control'!A4:J17,COLUMN(D:D),0)*P2/A6*100/VLOOKUP(F2,'Reticle Preferences &amp; Control'!A4:J17,COLUMN(G:G),0),1)</f>
        <v>50</v>
      </c>
      <c r="I6" s="107"/>
      <c r="J6" s="107">
        <f>ROUNDUP(J3/VLOOKUP(F2,'Reticle Preferences &amp; Control'!A4:J17,COLUMN(D:D),0)*P2/A6*100/VLOOKUP(F2,'Reticle Preferences &amp; Control'!A4:J17,COLUMN(G:G),0),1)</f>
        <v>60</v>
      </c>
      <c r="K6" s="107"/>
      <c r="L6" s="107">
        <f>ROUNDUP(L3/VLOOKUP(F2,'Reticle Preferences &amp; Control'!A4:J17,COLUMN(D:D),0)*P2/A6*100/VLOOKUP(F2,'Reticle Preferences &amp; Control'!A4:J17,COLUMN(G:G),0),1)</f>
        <v>100</v>
      </c>
      <c r="M6" s="107"/>
      <c r="N6" s="107">
        <f>ROUNDUP(N3/VLOOKUP(F2,'Reticle Preferences &amp; Control'!A4:J17,COLUMN(D:D),0)*P2/A6*100/VLOOKUP(F2,'Reticle Preferences &amp; Control'!A4:J17,COLUMN(G:G),0),1)</f>
        <v>120</v>
      </c>
      <c r="O6" s="107"/>
      <c r="P6" s="107">
        <f>ROUNDUP(P3/VLOOKUP(F2,'Reticle Preferences &amp; Control'!A4:J17,COLUMN(D:D),0)*P2/A6*100/VLOOKUP(F2,'Reticle Preferences &amp; Control'!A4:J17,COLUMN(G:G),0),1)</f>
        <v>180</v>
      </c>
      <c r="Q6" s="107"/>
      <c r="R6" s="107">
        <f>ROUNDUP(R3/VLOOKUP(F2,'Reticle Preferences &amp; Control'!A4:J17,COLUMN(D:D),0)*P2/A6*100/VLOOKUP(F2,'Reticle Preferences &amp; Control'!A4:J17,COLUMN(G:G),0),1)</f>
        <v>200</v>
      </c>
      <c r="S6" s="108"/>
    </row>
    <row r="7" spans="1:19" ht="24.95" customHeight="1">
      <c r="A7" s="98">
        <v>1.5</v>
      </c>
      <c r="B7" s="99"/>
      <c r="C7" s="99"/>
      <c r="D7" s="99"/>
      <c r="E7" s="99"/>
      <c r="F7" s="107">
        <f>ROUNDUP(F3/VLOOKUP(F2,'Reticle Preferences &amp; Control'!A4:J17,COLUMN(D:D),0)*P2/A7*100/VLOOKUP(F2,'Reticle Preferences &amp; Control'!A4:J17,COLUMN(G:G),0),1)</f>
        <v>20</v>
      </c>
      <c r="G7" s="107"/>
      <c r="H7" s="107">
        <f>ROUNDUP(H3/VLOOKUP(F2,'Reticle Preferences &amp; Control'!A4:J17,COLUMN(D:D),0)*P2/A7*100/VLOOKUP(F2,'Reticle Preferences &amp; Control'!A4:J17,COLUMN(G:G),0),1)</f>
        <v>33.4</v>
      </c>
      <c r="I7" s="107"/>
      <c r="J7" s="107">
        <f>ROUNDUP(J3/VLOOKUP(F2,'Reticle Preferences &amp; Control'!A4:J17,COLUMN(D:D),0)*P2/A7*100/VLOOKUP(F2,'Reticle Preferences &amp; Control'!A4:J17,COLUMN(G:G),0),1)</f>
        <v>40</v>
      </c>
      <c r="K7" s="107"/>
      <c r="L7" s="107">
        <f>ROUNDUP(L3/VLOOKUP(F2,'Reticle Preferences &amp; Control'!A4:J17,COLUMN(D:D),0)*P2/A7*100/VLOOKUP(F2,'Reticle Preferences &amp; Control'!A4:J17,COLUMN(G:G),0),1)</f>
        <v>66.699999999999989</v>
      </c>
      <c r="M7" s="107"/>
      <c r="N7" s="107">
        <f>ROUNDUP(N3/VLOOKUP(F2,'Reticle Preferences &amp; Control'!A4:J17,COLUMN(D:D),0)*P2/A7*100/VLOOKUP(F2,'Reticle Preferences &amp; Control'!A4:J17,COLUMN(G:G),0),1)</f>
        <v>80</v>
      </c>
      <c r="O7" s="107"/>
      <c r="P7" s="107">
        <f>ROUNDUP(P3/VLOOKUP(F2,'Reticle Preferences &amp; Control'!A4:J17,COLUMN(D:D),0)*P2/A7*100/VLOOKUP(F2,'Reticle Preferences &amp; Control'!A4:J17,COLUMN(G:G),0),1)</f>
        <v>120</v>
      </c>
      <c r="Q7" s="107"/>
      <c r="R7" s="107">
        <f>ROUNDUP(R3/VLOOKUP(F2,'Reticle Preferences &amp; Control'!A4:J17,COLUMN(D:D),0)*P2/A7*100/VLOOKUP(F2,'Reticle Preferences &amp; Control'!A4:J17,COLUMN(G:G),0),1)</f>
        <v>133.4</v>
      </c>
      <c r="S7" s="108"/>
    </row>
    <row r="8" spans="1:19" ht="24.95" customHeight="1">
      <c r="A8" s="98">
        <v>2</v>
      </c>
      <c r="B8" s="99"/>
      <c r="C8" s="99"/>
      <c r="D8" s="99"/>
      <c r="E8" s="99"/>
      <c r="F8" s="107">
        <f>ROUNDUP(F3/VLOOKUP(F2,'Reticle Preferences &amp; Control'!A4:J17,COLUMN(D:D),0)*P2/A8*100/VLOOKUP(F2,'Reticle Preferences &amp; Control'!A4:J17,COLUMN(G:G),0),1)</f>
        <v>15</v>
      </c>
      <c r="G8" s="107"/>
      <c r="H8" s="107">
        <f>ROUNDUP(H3/VLOOKUP(F2,'Reticle Preferences &amp; Control'!A4:J17,COLUMN(D:D),0)*P2/A8*100/VLOOKUP(F2,'Reticle Preferences &amp; Control'!A4:J17,COLUMN(G:G),0),1)</f>
        <v>25</v>
      </c>
      <c r="I8" s="107"/>
      <c r="J8" s="107">
        <f>ROUNDUP(J3/VLOOKUP(F2,'Reticle Preferences &amp; Control'!A4:J17,COLUMN(D:D),0)*P2/A8*100/VLOOKUP(F2,'Reticle Preferences &amp; Control'!A4:J17,COLUMN(G:G),0),1)</f>
        <v>30</v>
      </c>
      <c r="K8" s="107"/>
      <c r="L8" s="107">
        <f>ROUNDUP(L3/VLOOKUP(F2,'Reticle Preferences &amp; Control'!A4:J17,COLUMN(D:D),0)*P2/A8*100/VLOOKUP(F2,'Reticle Preferences &amp; Control'!A4:J17,COLUMN(G:G),0),1)</f>
        <v>50</v>
      </c>
      <c r="M8" s="107"/>
      <c r="N8" s="107">
        <f>ROUNDUP(N3/VLOOKUP(F2,'Reticle Preferences &amp; Control'!A4:J17,COLUMN(D:D),0)*P2/A8*100/VLOOKUP(F2,'Reticle Preferences &amp; Control'!A4:J17,COLUMN(G:G),0),1)</f>
        <v>60</v>
      </c>
      <c r="O8" s="107"/>
      <c r="P8" s="107">
        <f>ROUNDUP(P3/VLOOKUP(F2,'Reticle Preferences &amp; Control'!A4:J17,COLUMN(D:D),0)*P2/A8*100/VLOOKUP(F2,'Reticle Preferences &amp; Control'!A4:J17,COLUMN(G:G),0),1)</f>
        <v>90</v>
      </c>
      <c r="Q8" s="107"/>
      <c r="R8" s="107">
        <f>ROUNDUP(R3/VLOOKUP(F2,'Reticle Preferences &amp; Control'!A4:J17,COLUMN(D:D),0)*P2/A8*100/VLOOKUP(F2,'Reticle Preferences &amp; Control'!A4:J17,COLUMN(G:G),0),1)</f>
        <v>100</v>
      </c>
      <c r="S8" s="108"/>
    </row>
    <row r="9" spans="1:19" ht="24.95" customHeight="1">
      <c r="A9" s="98">
        <v>2.5</v>
      </c>
      <c r="B9" s="99"/>
      <c r="C9" s="99"/>
      <c r="D9" s="99"/>
      <c r="E9" s="99"/>
      <c r="F9" s="107">
        <f>ROUNDUP(F3/VLOOKUP(F2,'Reticle Preferences &amp; Control'!A4:J17,COLUMN(D:D),0)*P2/A9*100/VLOOKUP(F2,'Reticle Preferences &amp; Control'!A4:J17,COLUMN(G:G),0),1)</f>
        <v>12</v>
      </c>
      <c r="G9" s="107"/>
      <c r="H9" s="107">
        <f>ROUNDUP(H3/VLOOKUP(F2,'Reticle Preferences &amp; Control'!A4:J17,COLUMN(D:D),0)*P2/A9*100/VLOOKUP(F2,'Reticle Preferences &amp; Control'!A4:J17,COLUMN(G:G),0),1)</f>
        <v>20</v>
      </c>
      <c r="I9" s="107"/>
      <c r="J9" s="107">
        <f>ROUNDUP(J3/VLOOKUP(F2,'Reticle Preferences &amp; Control'!A4:J17,COLUMN(D:D),0)*P2/A9*100/VLOOKUP(F2,'Reticle Preferences &amp; Control'!A4:J17,COLUMN(G:G),0),1)</f>
        <v>24</v>
      </c>
      <c r="K9" s="107"/>
      <c r="L9" s="107">
        <f>ROUNDUP(L3/VLOOKUP(F2,'Reticle Preferences &amp; Control'!A4:J17,COLUMN(D:D),0)*P2/A9*100/VLOOKUP(F2,'Reticle Preferences &amp; Control'!A4:J17,COLUMN(G:G),0),1)</f>
        <v>40</v>
      </c>
      <c r="M9" s="107"/>
      <c r="N9" s="107">
        <f>ROUNDUP(N3/VLOOKUP(F2,'Reticle Preferences &amp; Control'!A4:J17,COLUMN(D:D),0)*P2/A9*100/VLOOKUP(F2,'Reticle Preferences &amp; Control'!A4:J17,COLUMN(G:G),0),1)</f>
        <v>48</v>
      </c>
      <c r="O9" s="107"/>
      <c r="P9" s="107">
        <f>ROUNDUP(P3/VLOOKUP(F2,'Reticle Preferences &amp; Control'!A4:J17,COLUMN(D:D),0)*P2/A9*100/VLOOKUP(F2,'Reticle Preferences &amp; Control'!A4:J17,COLUMN(G:G),0),1)</f>
        <v>72</v>
      </c>
      <c r="Q9" s="107"/>
      <c r="R9" s="107">
        <f>ROUNDUP(R3/VLOOKUP(F2,'Reticle Preferences &amp; Control'!A4:J17,COLUMN(D:D),0)*P2/A9*100/VLOOKUP(F2,'Reticle Preferences &amp; Control'!A4:J17,COLUMN(G:G),0),1)</f>
        <v>80</v>
      </c>
      <c r="S9" s="108"/>
    </row>
    <row r="10" spans="1:19" ht="24.95" customHeight="1">
      <c r="A10" s="98">
        <v>3</v>
      </c>
      <c r="B10" s="99"/>
      <c r="C10" s="99"/>
      <c r="D10" s="99"/>
      <c r="E10" s="99"/>
      <c r="F10" s="107">
        <f>ROUNDUP(F3/VLOOKUP(F2,'Reticle Preferences &amp; Control'!A4:J17,COLUMN(D:D),0)*P2/A10*100/VLOOKUP(F2,'Reticle Preferences &amp; Control'!A4:J17,COLUMN(G:G),0),1)</f>
        <v>10</v>
      </c>
      <c r="G10" s="107"/>
      <c r="H10" s="107">
        <f>ROUNDUP(H3/VLOOKUP(F2,'Reticle Preferences &amp; Control'!A4:J17,COLUMN(D:D),0)*P2/A10*100/VLOOKUP(F2,'Reticle Preferences &amp; Control'!A4:J17,COLUMN(G:G),0),1)</f>
        <v>16.700000000000003</v>
      </c>
      <c r="I10" s="107"/>
      <c r="J10" s="107">
        <f>ROUNDUP(J3/VLOOKUP(F2,'Reticle Preferences &amp; Control'!A4:J17,COLUMN(D:D),0)*P2/A10*100/VLOOKUP(F2,'Reticle Preferences &amp; Control'!A4:J17,COLUMN(G:G),0),1)</f>
        <v>20</v>
      </c>
      <c r="K10" s="107"/>
      <c r="L10" s="107">
        <f>ROUNDUP(L3/VLOOKUP(F2,'Reticle Preferences &amp; Control'!A4:J17,COLUMN(D:D),0)*P2/A10*100/VLOOKUP(F2,'Reticle Preferences &amp; Control'!A4:J17,COLUMN(G:G),0),1)</f>
        <v>33.4</v>
      </c>
      <c r="M10" s="107"/>
      <c r="N10" s="107">
        <f>ROUNDUP(N3/VLOOKUP(F2,'Reticle Preferences &amp; Control'!A4:J17,COLUMN(D:D),0)*P2/A10*100/VLOOKUP(F2,'Reticle Preferences &amp; Control'!A4:J17,COLUMN(G:G),0),1)</f>
        <v>40</v>
      </c>
      <c r="O10" s="107"/>
      <c r="P10" s="107">
        <f>ROUNDUP(P3/VLOOKUP(F2,'Reticle Preferences &amp; Control'!A4:J17,COLUMN(D:D),0)*P2/A10*100/VLOOKUP(F2,'Reticle Preferences &amp; Control'!A4:J17,COLUMN(G:G),0),1)</f>
        <v>60</v>
      </c>
      <c r="Q10" s="107"/>
      <c r="R10" s="107">
        <f>ROUNDUP(R3/VLOOKUP(F2,'Reticle Preferences &amp; Control'!A4:J17,COLUMN(D:D),0)*P2/A10*100/VLOOKUP(F2,'Reticle Preferences &amp; Control'!A4:J17,COLUMN(G:G),0),1)</f>
        <v>66.699999999999989</v>
      </c>
      <c r="S10" s="108"/>
    </row>
    <row r="11" spans="1:19" ht="24.95" customHeight="1">
      <c r="A11" s="98">
        <v>3.5</v>
      </c>
      <c r="B11" s="99"/>
      <c r="C11" s="99"/>
      <c r="D11" s="99"/>
      <c r="E11" s="99"/>
      <c r="F11" s="107">
        <f>ROUNDUP(F3/VLOOKUP(F2,'Reticle Preferences &amp; Control'!A4:J17,COLUMN(D:D),0)*P2/A11*100/VLOOKUP(F2,'Reticle Preferences &amp; Control'!A4:J17,COLUMN(G:G),0),1)</f>
        <v>8.6</v>
      </c>
      <c r="G11" s="107"/>
      <c r="H11" s="107">
        <f>ROUNDUP(H3/VLOOKUP(F2,'Reticle Preferences &amp; Control'!A4:J17,COLUMN(D:D),0)*P2/A11*100/VLOOKUP(F2,'Reticle Preferences &amp; Control'!A4:J17,COLUMN(G:G),0),1)</f>
        <v>14.299999999999999</v>
      </c>
      <c r="I11" s="107"/>
      <c r="J11" s="107">
        <f>ROUNDUP(J3/VLOOKUP(F2,'Reticle Preferences &amp; Control'!A4:J17,COLUMN(D:D),0)*P2/A11*100/VLOOKUP(F2,'Reticle Preferences &amp; Control'!A4:J17,COLUMN(G:G),0),1)</f>
        <v>17.200000000000003</v>
      </c>
      <c r="K11" s="107"/>
      <c r="L11" s="107">
        <f>ROUNDUP(L3/VLOOKUP(F2,'Reticle Preferences &amp; Control'!A4:J17,COLUMN(D:D),0)*P2/A11*100/VLOOKUP(F2,'Reticle Preferences &amp; Control'!A4:J17,COLUMN(G:G),0),1)</f>
        <v>28.6</v>
      </c>
      <c r="M11" s="107"/>
      <c r="N11" s="107">
        <f>ROUNDUP(N3/VLOOKUP(F2,'Reticle Preferences &amp; Control'!A4:J17,COLUMN(D:D),0)*P2/A11*100/VLOOKUP(F2,'Reticle Preferences &amp; Control'!A4:J17,COLUMN(G:G),0),1)</f>
        <v>34.300000000000004</v>
      </c>
      <c r="O11" s="107"/>
      <c r="P11" s="107">
        <f>ROUNDUP(P3/VLOOKUP(F2,'Reticle Preferences &amp; Control'!A4:J17,COLUMN(D:D),0)*P2/A11*100/VLOOKUP(F2,'Reticle Preferences &amp; Control'!A4:J17,COLUMN(G:G),0),1)</f>
        <v>51.5</v>
      </c>
      <c r="Q11" s="107"/>
      <c r="R11" s="107">
        <f>ROUNDUP(R3/VLOOKUP(F2,'Reticle Preferences &amp; Control'!A4:J17,COLUMN(D:D),0)*P2/A11*100/VLOOKUP(F2,'Reticle Preferences &amp; Control'!A4:J17,COLUMN(G:G),0),1)</f>
        <v>57.2</v>
      </c>
      <c r="S11" s="108"/>
    </row>
    <row r="12" spans="1:19" ht="24.95" customHeight="1">
      <c r="A12" s="98">
        <v>4</v>
      </c>
      <c r="B12" s="99"/>
      <c r="C12" s="99"/>
      <c r="D12" s="99"/>
      <c r="E12" s="99"/>
      <c r="F12" s="107">
        <f>ROUNDUP(F3/VLOOKUP(F2,'Reticle Preferences &amp; Control'!A4:J17,COLUMN(D:D),0)*P2/A12*100/VLOOKUP(F2,'Reticle Preferences &amp; Control'!A4:J17,COLUMN(G:G),0),1)</f>
        <v>7.5</v>
      </c>
      <c r="G12" s="107"/>
      <c r="H12" s="107">
        <f>ROUNDUP(H3/VLOOKUP(F2,'Reticle Preferences &amp; Control'!A4:J17,COLUMN(D:D),0)*P2/A12*100/VLOOKUP(F2,'Reticle Preferences &amp; Control'!A4:J17,COLUMN(G:G),0),1)</f>
        <v>12.5</v>
      </c>
      <c r="I12" s="107"/>
      <c r="J12" s="107">
        <f>ROUNDUP(J3/VLOOKUP(F2,'Reticle Preferences &amp; Control'!A4:J17,COLUMN(D:D),0)*P2/A12*100/VLOOKUP(F2,'Reticle Preferences &amp; Control'!A4:J17,COLUMN(G:G),0),1)</f>
        <v>15</v>
      </c>
      <c r="K12" s="107"/>
      <c r="L12" s="107">
        <f>ROUNDUP(L3/VLOOKUP(F2,'Reticle Preferences &amp; Control'!A4:J17,COLUMN(D:D),0)*P2/A12*100/VLOOKUP(F2,'Reticle Preferences &amp; Control'!A4:J17,COLUMN(G:G),0),1)</f>
        <v>25</v>
      </c>
      <c r="M12" s="107"/>
      <c r="N12" s="107">
        <f>ROUNDUP(N3/VLOOKUP(F2,'Reticle Preferences &amp; Control'!A4:J17,COLUMN(D:D),0)*P2/A12*100/VLOOKUP(F2,'Reticle Preferences &amp; Control'!A4:J17,COLUMN(G:G),0),1)</f>
        <v>30</v>
      </c>
      <c r="O12" s="107"/>
      <c r="P12" s="107">
        <f>ROUNDUP(P3/VLOOKUP(F2,'Reticle Preferences &amp; Control'!A4:J17,COLUMN(D:D),0)*P2/A12*100/VLOOKUP(F2,'Reticle Preferences &amp; Control'!A4:J17,COLUMN(G:G),0),1)</f>
        <v>45</v>
      </c>
      <c r="Q12" s="107"/>
      <c r="R12" s="107">
        <f>ROUNDUP(R3/VLOOKUP(F2,'Reticle Preferences &amp; Control'!A4:J17,COLUMN(D:D),0)*P2/A12*100/VLOOKUP(F2,'Reticle Preferences &amp; Control'!A4:J17,COLUMN(G:G),0),1)</f>
        <v>50</v>
      </c>
      <c r="S12" s="108"/>
    </row>
    <row r="13" spans="1:19" ht="24.95" customHeight="1">
      <c r="A13" s="98">
        <v>4.5</v>
      </c>
      <c r="B13" s="99"/>
      <c r="C13" s="99"/>
      <c r="D13" s="99"/>
      <c r="E13" s="99"/>
      <c r="F13" s="107">
        <f>ROUNDUP(F3/VLOOKUP(F2,'Reticle Preferences &amp; Control'!A4:J17,COLUMN(D:D),0)*P2/A13*100/VLOOKUP(F2,'Reticle Preferences &amp; Control'!A4:J17,COLUMN(G:G),0),1)</f>
        <v>6.6999999999999993</v>
      </c>
      <c r="G13" s="107"/>
      <c r="H13" s="107">
        <f>ROUNDUP(H3/VLOOKUP(F2,'Reticle Preferences &amp; Control'!A4:J17,COLUMN(D:D),0)*P2/A13*100/VLOOKUP(F2,'Reticle Preferences &amp; Control'!A4:J17,COLUMN(G:G),0),1)</f>
        <v>11.2</v>
      </c>
      <c r="I13" s="107"/>
      <c r="J13" s="107">
        <f>ROUNDUP(J3/VLOOKUP(F2,'Reticle Preferences &amp; Control'!A4:J17,COLUMN(D:D),0)*P2/A13*100/VLOOKUP(F2,'Reticle Preferences &amp; Control'!A4:J17,COLUMN(G:G),0),1)</f>
        <v>13.4</v>
      </c>
      <c r="K13" s="107"/>
      <c r="L13" s="107">
        <f>ROUNDUP(L3/VLOOKUP(F2,'Reticle Preferences &amp; Control'!A4:J17,COLUMN(D:D),0)*P2/A13*100/VLOOKUP(F2,'Reticle Preferences &amp; Control'!A4:J17,COLUMN(G:G),0),1)</f>
        <v>22.3</v>
      </c>
      <c r="M13" s="107"/>
      <c r="N13" s="107">
        <f>ROUNDUP(N3/VLOOKUP(F2,'Reticle Preferences &amp; Control'!A4:J17,COLUMN(D:D),0)*P2/A13*100/VLOOKUP(F2,'Reticle Preferences &amp; Control'!A4:J17,COLUMN(G:G),0),1)</f>
        <v>26.700000000000003</v>
      </c>
      <c r="O13" s="107"/>
      <c r="P13" s="107">
        <f>ROUNDUP(P3/VLOOKUP(F2,'Reticle Preferences &amp; Control'!A4:J17,COLUMN(D:D),0)*P2/A13*100/VLOOKUP(F2,'Reticle Preferences &amp; Control'!A4:J17,COLUMN(G:G),0),1)</f>
        <v>40</v>
      </c>
      <c r="Q13" s="107"/>
      <c r="R13" s="107">
        <f>ROUNDUP(R3/VLOOKUP(F2,'Reticle Preferences &amp; Control'!A4:J17,COLUMN(D:D),0)*P2/A13*100/VLOOKUP(F2,'Reticle Preferences &amp; Control'!A4:J17,COLUMN(G:G),0),1)</f>
        <v>44.5</v>
      </c>
      <c r="S13" s="108"/>
    </row>
    <row r="14" spans="1:19" ht="24.95" customHeight="1">
      <c r="A14" s="98">
        <v>5</v>
      </c>
      <c r="B14" s="99"/>
      <c r="C14" s="99"/>
      <c r="D14" s="99"/>
      <c r="E14" s="99"/>
      <c r="F14" s="107">
        <f>ROUNDUP(F3/VLOOKUP(F2,'Reticle Preferences &amp; Control'!A4:J17,COLUMN(D:D),0)*P2/A14*100/VLOOKUP(F2,'Reticle Preferences &amp; Control'!A4:J17,COLUMN(G:G),0),1)</f>
        <v>6</v>
      </c>
      <c r="G14" s="107"/>
      <c r="H14" s="107">
        <f>ROUNDUP(H3/VLOOKUP(F2,'Reticle Preferences &amp; Control'!A4:J17,COLUMN(D:D),0)*P2/A14*100/VLOOKUP(F2,'Reticle Preferences &amp; Control'!A4:J17,COLUMN(G:G),0),1)</f>
        <v>10</v>
      </c>
      <c r="I14" s="107"/>
      <c r="J14" s="107">
        <f>ROUNDUP(J3/VLOOKUP(F2,'Reticle Preferences &amp; Control'!A4:J17,COLUMN(D:D),0)*P2/A14*100/VLOOKUP(F2,'Reticle Preferences &amp; Control'!A4:J17,COLUMN(G:G),0),1)</f>
        <v>12</v>
      </c>
      <c r="K14" s="107"/>
      <c r="L14" s="107">
        <f>ROUNDUP(L3/VLOOKUP(F2,'Reticle Preferences &amp; Control'!A4:J17,COLUMN(D:D),0)*P2/A14*100/VLOOKUP(F2,'Reticle Preferences &amp; Control'!A4:J17,COLUMN(G:G),0),1)</f>
        <v>20</v>
      </c>
      <c r="M14" s="107"/>
      <c r="N14" s="107">
        <f>ROUNDUP(N3/VLOOKUP(F2,'Reticle Preferences &amp; Control'!A4:J17,COLUMN(D:D),0)*P2/A14*100/VLOOKUP(F2,'Reticle Preferences &amp; Control'!A4:J17,COLUMN(G:G),0),1)</f>
        <v>24</v>
      </c>
      <c r="O14" s="107"/>
      <c r="P14" s="107">
        <f>ROUNDUP(P3/VLOOKUP(F2,'Reticle Preferences &amp; Control'!A4:J17,COLUMN(D:D),0)*P2/A14*100/VLOOKUP(F2,'Reticle Preferences &amp; Control'!A4:J17,COLUMN(G:G),0),1)</f>
        <v>36</v>
      </c>
      <c r="Q14" s="107"/>
      <c r="R14" s="107">
        <f>ROUNDUP(R3/VLOOKUP(F2,'Reticle Preferences &amp; Control'!A4:J17,COLUMN(D:D),0)*P2/A14*100/VLOOKUP(F2,'Reticle Preferences &amp; Control'!A4:J17,COLUMN(G:G),0),1)</f>
        <v>40</v>
      </c>
      <c r="S14" s="108"/>
    </row>
    <row r="15" spans="1:19" ht="24.95" customHeight="1">
      <c r="A15" s="98">
        <v>5.5</v>
      </c>
      <c r="B15" s="99"/>
      <c r="C15" s="99"/>
      <c r="D15" s="99"/>
      <c r="E15" s="99"/>
      <c r="F15" s="107">
        <f>ROUNDUP(F3/VLOOKUP(F2,'Reticle Preferences &amp; Control'!A4:J17,COLUMN(D:D),0)*P2/A15*100/VLOOKUP(F2,'Reticle Preferences &amp; Control'!A4:J17,COLUMN(G:G),0),1)</f>
        <v>5.5</v>
      </c>
      <c r="G15" s="107"/>
      <c r="H15" s="107">
        <f>ROUNDUP(H3/VLOOKUP(F2,'Reticle Preferences &amp; Control'!A4:J17,COLUMN(D:D),0)*P2/A15*100/VLOOKUP(F2,'Reticle Preferences &amp; Control'!A4:J17,COLUMN(G:G),0),1)</f>
        <v>9.1</v>
      </c>
      <c r="I15" s="107"/>
      <c r="J15" s="107">
        <f>ROUNDUP(J3/VLOOKUP(F2,'Reticle Preferences &amp; Control'!A4:J17,COLUMN(D:D),0)*P2/A15*100/VLOOKUP(F2,'Reticle Preferences &amp; Control'!A4:J17,COLUMN(G:G),0),1)</f>
        <v>11</v>
      </c>
      <c r="K15" s="107"/>
      <c r="L15" s="107">
        <f>ROUNDUP(L3/VLOOKUP(F2,'Reticle Preferences &amp; Control'!A4:J17,COLUMN(D:D),0)*P2/A15*100/VLOOKUP(F2,'Reticle Preferences &amp; Control'!A4:J17,COLUMN(G:G),0),1)</f>
        <v>18.200000000000003</v>
      </c>
      <c r="M15" s="107"/>
      <c r="N15" s="107">
        <f>ROUNDUP(N3/VLOOKUP(F2,'Reticle Preferences &amp; Control'!A4:J17,COLUMN(D:D),0)*P2/A15*100/VLOOKUP(F2,'Reticle Preferences &amp; Control'!A4:J17,COLUMN(G:G),0),1)</f>
        <v>21.900000000000002</v>
      </c>
      <c r="O15" s="107"/>
      <c r="P15" s="107">
        <f>ROUNDUP(P3/VLOOKUP(F2,'Reticle Preferences &amp; Control'!A4:J17,COLUMN(D:D),0)*P2/A15*100/VLOOKUP(F2,'Reticle Preferences &amp; Control'!A4:J17,COLUMN(G:G),0),1)</f>
        <v>32.800000000000004</v>
      </c>
      <c r="Q15" s="107"/>
      <c r="R15" s="107">
        <f>ROUNDUP(R3/VLOOKUP(F2,'Reticle Preferences &amp; Control'!A4:J17,COLUMN(D:D),0)*P2/A15*100/VLOOKUP(F2,'Reticle Preferences &amp; Control'!A4:J17,COLUMN(G:G),0),1)</f>
        <v>36.4</v>
      </c>
      <c r="S15" s="108"/>
    </row>
    <row r="16" spans="1:19" ht="24.95" customHeight="1">
      <c r="A16" s="98">
        <v>6</v>
      </c>
      <c r="B16" s="99"/>
      <c r="C16" s="99"/>
      <c r="D16" s="99"/>
      <c r="E16" s="99"/>
      <c r="F16" s="107">
        <f>ROUNDUP(F3/VLOOKUP(F2,'Reticle Preferences &amp; Control'!A4:J17,COLUMN(D:D),0)*P2/A16*100/VLOOKUP(F2,'Reticle Preferences &amp; Control'!A4:J17,COLUMN(G:G),0),1)</f>
        <v>5</v>
      </c>
      <c r="G16" s="107"/>
      <c r="H16" s="107">
        <f>ROUNDUP(H3/VLOOKUP(F2,'Reticle Preferences &amp; Control'!A4:J17,COLUMN(D:D),0)*P2/A16*100/VLOOKUP(F2,'Reticle Preferences &amp; Control'!A4:J17,COLUMN(G:G),0),1)</f>
        <v>8.4</v>
      </c>
      <c r="I16" s="107"/>
      <c r="J16" s="107">
        <f>ROUNDUP(J3/VLOOKUP(F2,'Reticle Preferences &amp; Control'!A4:J17,COLUMN(D:D),0)*P2/A16*100/VLOOKUP(F2,'Reticle Preferences &amp; Control'!A4:J17,COLUMN(G:G),0),1)</f>
        <v>10</v>
      </c>
      <c r="K16" s="107"/>
      <c r="L16" s="107">
        <f>ROUNDUP(L3/VLOOKUP(F2,'Reticle Preferences &amp; Control'!A4:J17,COLUMN(D:D),0)*P2/A16*100/VLOOKUP(F2,'Reticle Preferences &amp; Control'!A4:J17,COLUMN(G:G),0),1)</f>
        <v>16.700000000000003</v>
      </c>
      <c r="M16" s="107"/>
      <c r="N16" s="107">
        <f>ROUNDUP(N3/VLOOKUP(F2,'Reticle Preferences &amp; Control'!A4:J17,COLUMN(D:D),0)*P2/A16*100/VLOOKUP(F2,'Reticle Preferences &amp; Control'!A4:J17,COLUMN(G:G),0),1)</f>
        <v>20</v>
      </c>
      <c r="O16" s="107"/>
      <c r="P16" s="107">
        <f>ROUNDUP(P3/VLOOKUP(F2,'Reticle Preferences &amp; Control'!A4:J17,COLUMN(D:D),0)*P2/A16*100/VLOOKUP(F2,'Reticle Preferences &amp; Control'!A4:J17,COLUMN(G:G),0),1)</f>
        <v>30</v>
      </c>
      <c r="Q16" s="107"/>
      <c r="R16" s="107">
        <f>ROUNDUP(R3/VLOOKUP(F2,'Reticle Preferences &amp; Control'!A4:J17,COLUMN(D:D),0)*P2/A16*100/VLOOKUP(F2,'Reticle Preferences &amp; Control'!A4:J17,COLUMN(G:G),0),1)</f>
        <v>33.4</v>
      </c>
      <c r="S16" s="108"/>
    </row>
    <row r="17" spans="1:19" ht="24.95" customHeight="1">
      <c r="A17" s="98">
        <v>6.5</v>
      </c>
      <c r="B17" s="99"/>
      <c r="C17" s="99"/>
      <c r="D17" s="99"/>
      <c r="E17" s="99"/>
      <c r="F17" s="107">
        <f>ROUNDUP(F3/VLOOKUP(F2,'Reticle Preferences &amp; Control'!A4:J17,COLUMN(D:D),0)*P2/A17*100/VLOOKUP(F2,'Reticle Preferences &amp; Control'!A4:J17,COLUMN(G:G),0),1)</f>
        <v>4.6999999999999993</v>
      </c>
      <c r="G17" s="107"/>
      <c r="H17" s="107">
        <f>ROUNDUP(H3/VLOOKUP(F2,'Reticle Preferences &amp; Control'!A4:J17,COLUMN(D:D),0)*P2/A17*100/VLOOKUP(F2,'Reticle Preferences &amp; Control'!A4:J17,COLUMN(G:G),0),1)</f>
        <v>7.6999999999999993</v>
      </c>
      <c r="I17" s="107"/>
      <c r="J17" s="107">
        <f>ROUNDUP(J3/VLOOKUP(F2,'Reticle Preferences &amp; Control'!A4:J17,COLUMN(D:D),0)*P2/A17*100/VLOOKUP(F2,'Reticle Preferences &amp; Control'!A4:J17,COLUMN(G:G),0),1)</f>
        <v>9.2999999999999989</v>
      </c>
      <c r="K17" s="107"/>
      <c r="L17" s="107">
        <f>ROUNDUP(L3/VLOOKUP(F2,'Reticle Preferences &amp; Control'!A4:J17,COLUMN(D:D),0)*P2/A17*100/VLOOKUP(F2,'Reticle Preferences &amp; Control'!A4:J17,COLUMN(G:G),0),1)</f>
        <v>15.4</v>
      </c>
      <c r="M17" s="107"/>
      <c r="N17" s="107">
        <f>ROUNDUP(N3/VLOOKUP(F2,'Reticle Preferences &amp; Control'!A4:J17,COLUMN(D:D),0)*P2/A17*100/VLOOKUP(F2,'Reticle Preferences &amp; Control'!A4:J17,COLUMN(G:G),0),1)</f>
        <v>18.5</v>
      </c>
      <c r="O17" s="107"/>
      <c r="P17" s="107">
        <f>ROUNDUP(P3/VLOOKUP(F2,'Reticle Preferences &amp; Control'!A4:J17,COLUMN(D:D),0)*P2/A17*100/VLOOKUP(F2,'Reticle Preferences &amp; Control'!A4:J17,COLUMN(G:G),0),1)</f>
        <v>27.700000000000003</v>
      </c>
      <c r="Q17" s="107"/>
      <c r="R17" s="107">
        <f>ROUNDUP(R3/VLOOKUP(F2,'Reticle Preferences &amp; Control'!A4:J17,COLUMN(D:D),0)*P2/A17*100/VLOOKUP(F2,'Reticle Preferences &amp; Control'!A4:J17,COLUMN(G:G),0),1)</f>
        <v>30.8</v>
      </c>
      <c r="S17" s="108"/>
    </row>
    <row r="18" spans="1:19" ht="24.95" customHeight="1">
      <c r="A18" s="98">
        <v>7</v>
      </c>
      <c r="B18" s="99"/>
      <c r="C18" s="99"/>
      <c r="D18" s="99"/>
      <c r="E18" s="99"/>
      <c r="F18" s="107">
        <f>ROUNDUP(F3/VLOOKUP(F2,'Reticle Preferences &amp; Control'!A4:J17,COLUMN(D:D),0)*P2/A18*100/VLOOKUP(F2,'Reticle Preferences &amp; Control'!A4:J17,COLUMN(G:G),0),1)</f>
        <v>4.3</v>
      </c>
      <c r="G18" s="107"/>
      <c r="H18" s="107">
        <f>ROUNDUP(H3/VLOOKUP(F2,'Reticle Preferences &amp; Control'!A4:J17,COLUMN(D:D),0)*P2/A18*100/VLOOKUP(F2,'Reticle Preferences &amp; Control'!A4:J17,COLUMN(G:G),0),1)</f>
        <v>7.1999999999999993</v>
      </c>
      <c r="I18" s="107"/>
      <c r="J18" s="107">
        <f>ROUNDUP(J3/VLOOKUP(F2,'Reticle Preferences &amp; Control'!A4:J17,COLUMN(D:D),0)*P2/A18*100/VLOOKUP(F2,'Reticle Preferences &amp; Control'!A4:J17,COLUMN(G:G),0),1)</f>
        <v>8.6</v>
      </c>
      <c r="K18" s="107"/>
      <c r="L18" s="107">
        <f>ROUNDUP(L3/VLOOKUP(F2,'Reticle Preferences &amp; Control'!A4:J17,COLUMN(D:D),0)*P2/A18*100/VLOOKUP(F2,'Reticle Preferences &amp; Control'!A4:J17,COLUMN(G:G),0),1)</f>
        <v>14.299999999999999</v>
      </c>
      <c r="M18" s="107"/>
      <c r="N18" s="107">
        <f>ROUNDUP(N3/VLOOKUP(F2,'Reticle Preferences &amp; Control'!A4:J17,COLUMN(D:D),0)*P2/A18*100/VLOOKUP(F2,'Reticle Preferences &amp; Control'!A4:J17,COLUMN(G:G),0),1)</f>
        <v>17.200000000000003</v>
      </c>
      <c r="O18" s="107"/>
      <c r="P18" s="107">
        <f>ROUNDUP(P3/VLOOKUP(F2,'Reticle Preferences &amp; Control'!A4:J17,COLUMN(D:D),0)*P2/A18*100/VLOOKUP(F2,'Reticle Preferences &amp; Control'!A4:J17,COLUMN(G:G),0),1)</f>
        <v>25.8</v>
      </c>
      <c r="Q18" s="107"/>
      <c r="R18" s="107">
        <f>ROUNDUP(R3/VLOOKUP(F2,'Reticle Preferences &amp; Control'!A4:J17,COLUMN(D:D),0)*P2/A18*100/VLOOKUP(F2,'Reticle Preferences &amp; Control'!A4:J17,COLUMN(G:G),0),1)</f>
        <v>28.6</v>
      </c>
      <c r="S18" s="108"/>
    </row>
    <row r="19" spans="1:19" ht="24.95" customHeight="1">
      <c r="A19" s="98">
        <v>7.5</v>
      </c>
      <c r="B19" s="99"/>
      <c r="C19" s="99"/>
      <c r="D19" s="99"/>
      <c r="E19" s="99"/>
      <c r="F19" s="107">
        <f>ROUNDUP(F3/VLOOKUP(F2,'Reticle Preferences &amp; Control'!A4:J17,COLUMN(D:D),0)*P2/A19*100/VLOOKUP(F2,'Reticle Preferences &amp; Control'!A4:J17,COLUMN(G:G),0),1)</f>
        <v>4</v>
      </c>
      <c r="G19" s="107"/>
      <c r="H19" s="107">
        <f>ROUNDUP(H3/VLOOKUP(F2,'Reticle Preferences &amp; Control'!A4:J17,COLUMN(D:D),0)*P2/A19*100/VLOOKUP(F2,'Reticle Preferences &amp; Control'!A4:J17,COLUMN(G:G),0),1)</f>
        <v>6.6999999999999993</v>
      </c>
      <c r="I19" s="107"/>
      <c r="J19" s="107">
        <f>ROUNDUP(J3/VLOOKUP(F2,'Reticle Preferences &amp; Control'!A4:J17,COLUMN(D:D),0)*P2/A19*100/VLOOKUP(F2,'Reticle Preferences &amp; Control'!A4:J17,COLUMN(G:G),0),1)</f>
        <v>8</v>
      </c>
      <c r="K19" s="107"/>
      <c r="L19" s="107">
        <f>ROUNDUP(L3/VLOOKUP(F2,'Reticle Preferences &amp; Control'!A4:J17,COLUMN(D:D),0)*P2/A19*100/VLOOKUP(F2,'Reticle Preferences &amp; Control'!A4:J17,COLUMN(G:G),0),1)</f>
        <v>13.4</v>
      </c>
      <c r="M19" s="107"/>
      <c r="N19" s="107">
        <f>ROUNDUP(N3/VLOOKUP(F2,'Reticle Preferences &amp; Control'!A4:J17,COLUMN(D:D),0)*P2/A19*100/VLOOKUP(F2,'Reticle Preferences &amp; Control'!A4:J17,COLUMN(G:G),0),1)</f>
        <v>16</v>
      </c>
      <c r="O19" s="107"/>
      <c r="P19" s="107">
        <f>ROUNDUP(P3/VLOOKUP(F2,'Reticle Preferences &amp; Control'!A4:J17,COLUMN(D:D),0)*P2/A19*100/VLOOKUP(F2,'Reticle Preferences &amp; Control'!A4:J17,COLUMN(G:G),0),1)</f>
        <v>24</v>
      </c>
      <c r="Q19" s="107"/>
      <c r="R19" s="107">
        <f>ROUNDUP(R3/VLOOKUP(F2,'Reticle Preferences &amp; Control'!A4:J17,COLUMN(D:D),0)*P2/A19*100/VLOOKUP(F2,'Reticle Preferences &amp; Control'!A4:J17,COLUMN(G:G),0),1)</f>
        <v>26.700000000000003</v>
      </c>
      <c r="S19" s="108"/>
    </row>
    <row r="20" spans="1:19" ht="24.95" customHeight="1">
      <c r="A20" s="98">
        <v>8</v>
      </c>
      <c r="B20" s="99"/>
      <c r="C20" s="99"/>
      <c r="D20" s="99"/>
      <c r="E20" s="99"/>
      <c r="F20" s="107">
        <f>ROUNDUP(F3/VLOOKUP(F2,'Reticle Preferences &amp; Control'!A4:J17,COLUMN(D:D),0)*P2/A20*100/VLOOKUP(F2,'Reticle Preferences &amp; Control'!A4:J17,COLUMN(G:G),0),1)</f>
        <v>3.8000000000000003</v>
      </c>
      <c r="G20" s="107"/>
      <c r="H20" s="107">
        <f>ROUNDUP(H3/VLOOKUP(F2,'Reticle Preferences &amp; Control'!A4:J17,COLUMN(D:D),0)*P2/A20*100/VLOOKUP(F2,'Reticle Preferences &amp; Control'!A4:J17,COLUMN(G:G),0),1)</f>
        <v>6.3</v>
      </c>
      <c r="I20" s="107"/>
      <c r="J20" s="107">
        <f>ROUNDUP(J3/VLOOKUP(F2,'Reticle Preferences &amp; Control'!A4:J17,COLUMN(D:D),0)*P2/A20*100/VLOOKUP(F2,'Reticle Preferences &amp; Control'!A4:J17,COLUMN(G:G),0),1)</f>
        <v>7.5</v>
      </c>
      <c r="K20" s="107"/>
      <c r="L20" s="107">
        <f>ROUNDUP(L3/VLOOKUP(F2,'Reticle Preferences &amp; Control'!A4:J17,COLUMN(D:D),0)*P2/A20*100/VLOOKUP(F2,'Reticle Preferences &amp; Control'!A4:J17,COLUMN(G:G),0),1)</f>
        <v>12.5</v>
      </c>
      <c r="M20" s="107"/>
      <c r="N20" s="107">
        <f>ROUNDUP(N3/VLOOKUP(F2,'Reticle Preferences &amp; Control'!A4:J17,COLUMN(D:D),0)*P2/A20*100/VLOOKUP(F2,'Reticle Preferences &amp; Control'!A4:J17,COLUMN(G:G),0),1)</f>
        <v>15</v>
      </c>
      <c r="O20" s="107"/>
      <c r="P20" s="107">
        <f>ROUNDUP(P3/VLOOKUP(F2,'Reticle Preferences &amp; Control'!A4:J17,COLUMN(D:D),0)*P2/A20*100/VLOOKUP(F2,'Reticle Preferences &amp; Control'!A4:J17,COLUMN(G:G),0),1)</f>
        <v>22.5</v>
      </c>
      <c r="Q20" s="107"/>
      <c r="R20" s="107">
        <f>ROUNDUP(R3/VLOOKUP(F2,'Reticle Preferences &amp; Control'!A4:J17,COLUMN(D:D),0)*P2/A20*100/VLOOKUP(F2,'Reticle Preferences &amp; Control'!A4:J17,COLUMN(G:G),0),1)</f>
        <v>25</v>
      </c>
      <c r="S20" s="108"/>
    </row>
    <row r="21" spans="1:19" ht="24.95" customHeight="1">
      <c r="A21" s="98">
        <v>8.5</v>
      </c>
      <c r="B21" s="99"/>
      <c r="C21" s="99"/>
      <c r="D21" s="99"/>
      <c r="E21" s="99"/>
      <c r="F21" s="107">
        <f>ROUNDUP(F3/VLOOKUP(F2,'Reticle Preferences &amp; Control'!A4:J17,COLUMN(D:D),0)*P2/A21*100/VLOOKUP(F2,'Reticle Preferences &amp; Control'!A4:J17,COLUMN(G:G),0),1)</f>
        <v>3.6</v>
      </c>
      <c r="G21" s="107"/>
      <c r="H21" s="107">
        <f>ROUNDUP(H3/VLOOKUP(F2,'Reticle Preferences &amp; Control'!A4:J17,COLUMN(D:D),0)*P2/A21*100/VLOOKUP(F2,'Reticle Preferences &amp; Control'!A4:J17,COLUMN(G:G),0),1)</f>
        <v>5.8999999999999995</v>
      </c>
      <c r="I21" s="107"/>
      <c r="J21" s="107">
        <f>ROUNDUP(J3/VLOOKUP(F2,'Reticle Preferences &amp; Control'!A4:J17,COLUMN(D:D),0)*P2/A21*100/VLOOKUP(F2,'Reticle Preferences &amp; Control'!A4:J17,COLUMN(G:G),0),1)</f>
        <v>7.1</v>
      </c>
      <c r="K21" s="107"/>
      <c r="L21" s="107">
        <f>ROUNDUP(L3/VLOOKUP(F2,'Reticle Preferences &amp; Control'!A4:J17,COLUMN(D:D),0)*P2/A21*100/VLOOKUP(F2,'Reticle Preferences &amp; Control'!A4:J17,COLUMN(G:G),0),1)</f>
        <v>11.799999999999999</v>
      </c>
      <c r="M21" s="107"/>
      <c r="N21" s="107">
        <f>ROUNDUP(N3/VLOOKUP(F2,'Reticle Preferences &amp; Control'!A4:J17,COLUMN(D:D),0)*P2/A21*100/VLOOKUP(F2,'Reticle Preferences &amp; Control'!A4:J17,COLUMN(G:G),0),1)</f>
        <v>14.2</v>
      </c>
      <c r="O21" s="107"/>
      <c r="P21" s="107">
        <f>ROUNDUP(P3/VLOOKUP(F2,'Reticle Preferences &amp; Control'!A4:J17,COLUMN(D:D),0)*P2/A21*100/VLOOKUP(F2,'Reticle Preferences &amp; Control'!A4:J17,COLUMN(G:G),0),1)</f>
        <v>21.200000000000003</v>
      </c>
      <c r="Q21" s="107"/>
      <c r="R21" s="107">
        <f>ROUNDUP(R3/VLOOKUP(F2,'Reticle Preferences &amp; Control'!A4:J17,COLUMN(D:D),0)*P2/A21*100/VLOOKUP(F2,'Reticle Preferences &amp; Control'!A4:J17,COLUMN(G:G),0),1)</f>
        <v>23.6</v>
      </c>
      <c r="S21" s="108"/>
    </row>
    <row r="22" spans="1:19" ht="24.95" customHeight="1">
      <c r="A22" s="98">
        <v>9</v>
      </c>
      <c r="B22" s="99"/>
      <c r="C22" s="99"/>
      <c r="D22" s="99"/>
      <c r="E22" s="99"/>
      <c r="F22" s="107">
        <f>ROUNDUP(F3/VLOOKUP(F2,'Reticle Preferences &amp; Control'!A4:J17,COLUMN(D:D),0)*P2/A22*100/VLOOKUP(F2,'Reticle Preferences &amp; Control'!A4:J17,COLUMN(G:G),0),1)</f>
        <v>3.4</v>
      </c>
      <c r="G22" s="107"/>
      <c r="H22" s="107">
        <f>ROUNDUP(H3/VLOOKUP(F2,'Reticle Preferences &amp; Control'!A4:J17,COLUMN(D:D),0)*P2/A22*100/VLOOKUP(F2,'Reticle Preferences &amp; Control'!A4:J17,COLUMN(G:G),0),1)</f>
        <v>5.6</v>
      </c>
      <c r="I22" s="107"/>
      <c r="J22" s="107">
        <f>ROUNDUP(J3/VLOOKUP(F2,'Reticle Preferences &amp; Control'!A4:J17,COLUMN(D:D),0)*P2/A22*100/VLOOKUP(F2,'Reticle Preferences &amp; Control'!A4:J17,COLUMN(G:G),0),1)</f>
        <v>6.6999999999999993</v>
      </c>
      <c r="K22" s="107"/>
      <c r="L22" s="107">
        <f>ROUNDUP(L3/VLOOKUP(F2,'Reticle Preferences &amp; Control'!A4:J17,COLUMN(D:D),0)*P2/A22*100/VLOOKUP(F2,'Reticle Preferences &amp; Control'!A4:J17,COLUMN(G:G),0),1)</f>
        <v>11.2</v>
      </c>
      <c r="M22" s="107"/>
      <c r="N22" s="107">
        <f>ROUNDUP(N3/VLOOKUP(F2,'Reticle Preferences &amp; Control'!A4:J17,COLUMN(D:D),0)*P2/A22*100/VLOOKUP(F2,'Reticle Preferences &amp; Control'!A4:J17,COLUMN(G:G),0),1)</f>
        <v>13.4</v>
      </c>
      <c r="O22" s="107"/>
      <c r="P22" s="107">
        <f>ROUNDUP(P3/VLOOKUP(F2,'Reticle Preferences &amp; Control'!A4:J17,COLUMN(D:D),0)*P2/A22*100/VLOOKUP(F2,'Reticle Preferences &amp; Control'!A4:J17,COLUMN(G:G),0),1)</f>
        <v>20</v>
      </c>
      <c r="Q22" s="107"/>
      <c r="R22" s="107">
        <f>ROUNDUP(R3/VLOOKUP(F2,'Reticle Preferences &amp; Control'!A4:J17,COLUMN(D:D),0)*P2/A22*100/VLOOKUP(F2,'Reticle Preferences &amp; Control'!A4:J17,COLUMN(G:G),0),1)</f>
        <v>22.3</v>
      </c>
      <c r="S22" s="108"/>
    </row>
    <row r="23" spans="1:19" ht="24.95" customHeight="1">
      <c r="A23" s="98">
        <v>9.5</v>
      </c>
      <c r="B23" s="99"/>
      <c r="C23" s="99"/>
      <c r="D23" s="99"/>
      <c r="E23" s="99"/>
      <c r="F23" s="107">
        <f>ROUNDUP(F3/VLOOKUP(F2,'Reticle Preferences &amp; Control'!A4:J17,COLUMN(D:D),0)*P2/A23*100/VLOOKUP(F2,'Reticle Preferences &amp; Control'!A4:J17,COLUMN(G:G),0),1)</f>
        <v>3.2</v>
      </c>
      <c r="G23" s="107"/>
      <c r="H23" s="107">
        <f>ROUNDUP(H3/VLOOKUP(F2,'Reticle Preferences &amp; Control'!A4:J17,COLUMN(D:D),0)*P2/A23*100/VLOOKUP(F2,'Reticle Preferences &amp; Control'!A4:J17,COLUMN(G:G),0),1)</f>
        <v>5.3</v>
      </c>
      <c r="I23" s="107"/>
      <c r="J23" s="107">
        <f>ROUNDUP(J3/VLOOKUP(F2,'Reticle Preferences &amp; Control'!A4:J17,COLUMN(D:D),0)*P2/A23*100/VLOOKUP(F2,'Reticle Preferences &amp; Control'!A4:J17,COLUMN(G:G),0),1)</f>
        <v>6.3999999999999995</v>
      </c>
      <c r="K23" s="107"/>
      <c r="L23" s="107">
        <f>ROUNDUP(L3/VLOOKUP(F2,'Reticle Preferences &amp; Control'!A4:J17,COLUMN(D:D),0)*P2/A23*100/VLOOKUP(F2,'Reticle Preferences &amp; Control'!A4:J17,COLUMN(G:G),0),1)</f>
        <v>10.6</v>
      </c>
      <c r="M23" s="107"/>
      <c r="N23" s="107">
        <f>ROUNDUP(N3/VLOOKUP(F2,'Reticle Preferences &amp; Control'!A4:J17,COLUMN(D:D),0)*P2/A23*100/VLOOKUP(F2,'Reticle Preferences &amp; Control'!A4:J17,COLUMN(G:G),0),1)</f>
        <v>12.7</v>
      </c>
      <c r="O23" s="107"/>
      <c r="P23" s="107">
        <f>ROUNDUP(P3/VLOOKUP(F2,'Reticle Preferences &amp; Control'!A4:J17,COLUMN(D:D),0)*P2/A23*100/VLOOKUP(F2,'Reticle Preferences &amp; Control'!A4:J17,COLUMN(G:G),0),1)</f>
        <v>19</v>
      </c>
      <c r="Q23" s="107"/>
      <c r="R23" s="107">
        <f>ROUNDUP(R3/VLOOKUP(F2,'Reticle Preferences &amp; Control'!A4:J17,COLUMN(D:D),0)*P2/A23*100/VLOOKUP(F2,'Reticle Preferences &amp; Control'!A4:J17,COLUMN(G:G),0),1)</f>
        <v>21.1</v>
      </c>
      <c r="S23" s="108"/>
    </row>
    <row r="24" spans="1:19" ht="24.95" customHeight="1">
      <c r="A24" s="98">
        <v>10</v>
      </c>
      <c r="B24" s="99"/>
      <c r="C24" s="99"/>
      <c r="D24" s="99"/>
      <c r="E24" s="99"/>
      <c r="F24" s="107">
        <f>ROUNDUP(F3/VLOOKUP(F2,'Reticle Preferences &amp; Control'!A4:J17,COLUMN(D:D),0)*P2/A24*100/VLOOKUP(F2,'Reticle Preferences &amp; Control'!A4:J17,COLUMN(G:G),0),1)</f>
        <v>3</v>
      </c>
      <c r="G24" s="107"/>
      <c r="H24" s="107">
        <f>ROUNDUP(H3/VLOOKUP(F2,'Reticle Preferences &amp; Control'!A4:J17,COLUMN(D:D),0)*P2/A24*100/VLOOKUP(F2,'Reticle Preferences &amp; Control'!A4:J17,COLUMN(G:G),0),1)</f>
        <v>5</v>
      </c>
      <c r="I24" s="107"/>
      <c r="J24" s="107">
        <f>ROUNDUP(J3/VLOOKUP(F2,'Reticle Preferences &amp; Control'!A4:J17,COLUMN(D:D),0)*P2/A24*100/VLOOKUP(F2,'Reticle Preferences &amp; Control'!A4:J17,COLUMN(G:G),0),1)</f>
        <v>6</v>
      </c>
      <c r="K24" s="107"/>
      <c r="L24" s="107">
        <f>ROUNDUP(L3/VLOOKUP(F2,'Reticle Preferences &amp; Control'!A4:J17,COLUMN(D:D),0)*P2/A24*100/VLOOKUP(F2,'Reticle Preferences &amp; Control'!A4:J17,COLUMN(G:G),0),1)</f>
        <v>10</v>
      </c>
      <c r="M24" s="107"/>
      <c r="N24" s="107">
        <f>ROUNDUP(N3/VLOOKUP(F2,'Reticle Preferences &amp; Control'!A4:J17,COLUMN(D:D),0)*P2/A24*100/VLOOKUP(F2,'Reticle Preferences &amp; Control'!A4:J17,COLUMN(G:G),0),1)</f>
        <v>12</v>
      </c>
      <c r="O24" s="107"/>
      <c r="P24" s="107">
        <f>ROUNDUP(P3/VLOOKUP(F2,'Reticle Preferences &amp; Control'!A4:J17,COLUMN(D:D),0)*P2/A24*100/VLOOKUP(F2,'Reticle Preferences &amp; Control'!A4:J17,COLUMN(G:G),0),1)</f>
        <v>18</v>
      </c>
      <c r="Q24" s="107"/>
      <c r="R24" s="107">
        <f>ROUNDUP(R3/VLOOKUP(F2,'Reticle Preferences &amp; Control'!A4:J17,COLUMN(D:D),0)*P2/A24*100/VLOOKUP(F2,'Reticle Preferences &amp; Control'!A4:J17,COLUMN(G:G),0),1)</f>
        <v>20</v>
      </c>
      <c r="S24" s="108"/>
    </row>
    <row r="25" spans="1:19" ht="24.95" customHeight="1">
      <c r="A25" s="98">
        <v>11</v>
      </c>
      <c r="B25" s="99"/>
      <c r="C25" s="99"/>
      <c r="D25" s="99"/>
      <c r="E25" s="99"/>
      <c r="F25" s="107">
        <f>ROUNDUP(F3/VLOOKUP(F2,'Reticle Preferences &amp; Control'!A4:J17,COLUMN(D:D),0)*P2/A25*100/VLOOKUP(F2,'Reticle Preferences &amp; Control'!A4:J17,COLUMN(G:G),0),1)</f>
        <v>2.8000000000000003</v>
      </c>
      <c r="G25" s="107"/>
      <c r="H25" s="107">
        <f>ROUNDUP(H3/VLOOKUP(F2,'Reticle Preferences &amp; Control'!A4:J17,COLUMN(D:D),0)*P2/A25*100/VLOOKUP(F2,'Reticle Preferences &amp; Control'!A4:J17,COLUMN(G:G),0),1)</f>
        <v>4.5999999999999996</v>
      </c>
      <c r="I25" s="107"/>
      <c r="J25" s="107">
        <f>ROUNDUP(J3/VLOOKUP(F2,'Reticle Preferences &amp; Control'!A4:J17,COLUMN(D:D),0)*P2/A25*100/VLOOKUP(F2,'Reticle Preferences &amp; Control'!A4:J17,COLUMN(G:G),0),1)</f>
        <v>5.5</v>
      </c>
      <c r="K25" s="107"/>
      <c r="L25" s="107">
        <f>ROUNDUP(L3/VLOOKUP(F2,'Reticle Preferences &amp; Control'!A4:J17,COLUMN(D:D),0)*P2/A25*100/VLOOKUP(F2,'Reticle Preferences &amp; Control'!A4:J17,COLUMN(G:G),0),1)</f>
        <v>9.1</v>
      </c>
      <c r="M25" s="107"/>
      <c r="N25" s="107">
        <f>ROUNDUP(N3/VLOOKUP(F2,'Reticle Preferences &amp; Control'!A4:J17,COLUMN(D:D),0)*P2/A25*100/VLOOKUP(F2,'Reticle Preferences &amp; Control'!A4:J17,COLUMN(G:G),0),1)</f>
        <v>11</v>
      </c>
      <c r="O25" s="107"/>
      <c r="P25" s="107">
        <f>ROUNDUP(P3/VLOOKUP(F2,'Reticle Preferences &amp; Control'!A4:J17,COLUMN(D:D),0)*P2/A25*100/VLOOKUP(F2,'Reticle Preferences &amp; Control'!A4:J17,COLUMN(G:G),0),1)</f>
        <v>16.400000000000002</v>
      </c>
      <c r="Q25" s="107"/>
      <c r="R25" s="107">
        <f>ROUNDUP(R3/VLOOKUP(F2,'Reticle Preferences &amp; Control'!A4:J17,COLUMN(D:D),0)*P2/A25*100/VLOOKUP(F2,'Reticle Preferences &amp; Control'!A4:J17,COLUMN(G:G),0),1)</f>
        <v>18.200000000000003</v>
      </c>
      <c r="S25" s="108"/>
    </row>
    <row r="26" spans="1:19" ht="24.95" customHeight="1">
      <c r="A26" s="98">
        <v>12</v>
      </c>
      <c r="B26" s="99"/>
      <c r="C26" s="99"/>
      <c r="D26" s="99"/>
      <c r="E26" s="99"/>
      <c r="F26" s="107">
        <f>ROUNDUP(F3/VLOOKUP(F2,'Reticle Preferences &amp; Control'!A4:J17,COLUMN(D:D),0)*P2/A26*100/VLOOKUP(F2,'Reticle Preferences &amp; Control'!A4:J17,COLUMN(G:G),0),1)</f>
        <v>2.5</v>
      </c>
      <c r="G26" s="107"/>
      <c r="H26" s="107">
        <f>ROUNDUP(H3/VLOOKUP(F2,'Reticle Preferences &amp; Control'!A4:J17,COLUMN(D:D),0)*P2/A26*100/VLOOKUP(F2,'Reticle Preferences &amp; Control'!A4:J17,COLUMN(G:G),0),1)</f>
        <v>4.1999999999999993</v>
      </c>
      <c r="I26" s="107"/>
      <c r="J26" s="107">
        <f>ROUNDUP(J3/VLOOKUP(F2,'Reticle Preferences &amp; Control'!A4:J17,COLUMN(D:D),0)*P2/A26*100/VLOOKUP(F2,'Reticle Preferences &amp; Control'!A4:J17,COLUMN(G:G),0),1)</f>
        <v>5</v>
      </c>
      <c r="K26" s="107"/>
      <c r="L26" s="107">
        <f>ROUNDUP(L3/VLOOKUP(F2,'Reticle Preferences &amp; Control'!A4:J17,COLUMN(D:D),0)*P2/A26*100/VLOOKUP(F2,'Reticle Preferences &amp; Control'!A4:J17,COLUMN(G:G),0),1)</f>
        <v>8.4</v>
      </c>
      <c r="M26" s="107"/>
      <c r="N26" s="107">
        <f>ROUNDUP(N3/VLOOKUP(F2,'Reticle Preferences &amp; Control'!A4:J17,COLUMN(D:D),0)*P2/A26*100/VLOOKUP(F2,'Reticle Preferences &amp; Control'!A4:J17,COLUMN(G:G),0),1)</f>
        <v>10</v>
      </c>
      <c r="O26" s="107"/>
      <c r="P26" s="107">
        <f>ROUNDUP(P3/VLOOKUP(F2,'Reticle Preferences &amp; Control'!A4:J17,COLUMN(D:D),0)*P2/A26*100/VLOOKUP(F2,'Reticle Preferences &amp; Control'!A4:J17,COLUMN(G:G),0),1)</f>
        <v>15</v>
      </c>
      <c r="Q26" s="107"/>
      <c r="R26" s="107">
        <f>ROUNDUP(R3/VLOOKUP(F2,'Reticle Preferences &amp; Control'!A4:J17,COLUMN(D:D),0)*P2/A26*100/VLOOKUP(F2,'Reticle Preferences &amp; Control'!A4:J17,COLUMN(G:G),0),1)</f>
        <v>16.700000000000003</v>
      </c>
      <c r="S26" s="108"/>
    </row>
    <row r="27" spans="1:19" ht="24.95" customHeight="1">
      <c r="A27" s="98">
        <v>13</v>
      </c>
      <c r="B27" s="99"/>
      <c r="C27" s="99"/>
      <c r="D27" s="99"/>
      <c r="E27" s="99"/>
      <c r="F27" s="107">
        <f>ROUNDUP(F3/VLOOKUP(F2,'Reticle Preferences &amp; Control'!A4:J17,COLUMN(D:D),0)*P2/A27*100/VLOOKUP(F2,'Reticle Preferences &amp; Control'!A4:J17,COLUMN(G:G),0),1)</f>
        <v>2.4</v>
      </c>
      <c r="G27" s="107"/>
      <c r="H27" s="107">
        <f>ROUNDUP(H3/VLOOKUP(F2,'Reticle Preferences &amp; Control'!A4:J17,COLUMN(D:D),0)*P2/A27*100/VLOOKUP(F2,'Reticle Preferences &amp; Control'!A4:J17,COLUMN(G:G),0),1)</f>
        <v>3.9</v>
      </c>
      <c r="I27" s="107"/>
      <c r="J27" s="107">
        <f>ROUNDUP(J3/VLOOKUP(F2,'Reticle Preferences &amp; Control'!A4:J17,COLUMN(D:D),0)*P2/A27*100/VLOOKUP(F2,'Reticle Preferences &amp; Control'!A4:J17,COLUMN(G:G),0),1)</f>
        <v>4.6999999999999993</v>
      </c>
      <c r="K27" s="107"/>
      <c r="L27" s="107">
        <f>ROUNDUP(L3/VLOOKUP(F2,'Reticle Preferences &amp; Control'!A4:J17,COLUMN(D:D),0)*P2/A27*100/VLOOKUP(F2,'Reticle Preferences &amp; Control'!A4:J17,COLUMN(G:G),0),1)</f>
        <v>7.6999999999999993</v>
      </c>
      <c r="M27" s="107"/>
      <c r="N27" s="107">
        <f>ROUNDUP(N3/VLOOKUP(F2,'Reticle Preferences &amp; Control'!A4:J17,COLUMN(D:D),0)*P2/A27*100/VLOOKUP(F2,'Reticle Preferences &amp; Control'!A4:J17,COLUMN(G:G),0),1)</f>
        <v>9.2999999999999989</v>
      </c>
      <c r="O27" s="107"/>
      <c r="P27" s="107">
        <f>ROUNDUP(P3/VLOOKUP(F2,'Reticle Preferences &amp; Control'!A4:J17,COLUMN(D:D),0)*P2/A27*100/VLOOKUP(F2,'Reticle Preferences &amp; Control'!A4:J17,COLUMN(G:G),0),1)</f>
        <v>13.9</v>
      </c>
      <c r="Q27" s="107"/>
      <c r="R27" s="107">
        <f>ROUNDUP(R3/VLOOKUP(F2,'Reticle Preferences &amp; Control'!A4:J17,COLUMN(D:D),0)*P2/A27*100/VLOOKUP(F2,'Reticle Preferences &amp; Control'!A4:J17,COLUMN(G:G),0),1)</f>
        <v>15.4</v>
      </c>
      <c r="S27" s="108"/>
    </row>
    <row r="28" spans="1:19" ht="24.95" customHeight="1">
      <c r="A28" s="98">
        <v>14</v>
      </c>
      <c r="B28" s="99"/>
      <c r="C28" s="99"/>
      <c r="D28" s="99"/>
      <c r="E28" s="99"/>
      <c r="F28" s="107">
        <f>ROUNDUP(F3/VLOOKUP(F2,'Reticle Preferences &amp; Control'!A4:J17,COLUMN(D:D),0)*P2/A28*100/VLOOKUP(F2,'Reticle Preferences &amp; Control'!A4:J17,COLUMN(G:G),0),1)</f>
        <v>2.2000000000000002</v>
      </c>
      <c r="G28" s="107"/>
      <c r="H28" s="107">
        <f>ROUNDUP(H3/VLOOKUP(F2,'Reticle Preferences &amp; Control'!A4:J17,COLUMN(D:D),0)*P2/A28*100/VLOOKUP(F2,'Reticle Preferences &amp; Control'!A4:J17,COLUMN(G:G),0),1)</f>
        <v>3.6</v>
      </c>
      <c r="I28" s="107"/>
      <c r="J28" s="107">
        <f>ROUNDUP(J3/VLOOKUP(F2,'Reticle Preferences &amp; Control'!A4:J17,COLUMN(D:D),0)*P2/A28*100/VLOOKUP(F2,'Reticle Preferences &amp; Control'!A4:J17,COLUMN(G:G),0),1)</f>
        <v>4.3</v>
      </c>
      <c r="K28" s="107"/>
      <c r="L28" s="107">
        <f>ROUNDUP(L3/VLOOKUP(F2,'Reticle Preferences &amp; Control'!A4:J17,COLUMN(D:D),0)*P2/A28*100/VLOOKUP(F2,'Reticle Preferences &amp; Control'!A4:J17,COLUMN(G:G),0),1)</f>
        <v>7.1999999999999993</v>
      </c>
      <c r="M28" s="107"/>
      <c r="N28" s="107">
        <f>ROUNDUP(N3/VLOOKUP(F2,'Reticle Preferences &amp; Control'!A4:J17,COLUMN(D:D),0)*P2/A28*100/VLOOKUP(F2,'Reticle Preferences &amp; Control'!A4:J17,COLUMN(G:G),0),1)</f>
        <v>8.6</v>
      </c>
      <c r="O28" s="107"/>
      <c r="P28" s="107">
        <f>ROUNDUP(P3/VLOOKUP(F2,'Reticle Preferences &amp; Control'!A4:J17,COLUMN(D:D),0)*P2/A28*100/VLOOKUP(F2,'Reticle Preferences &amp; Control'!A4:J17,COLUMN(G:G),0),1)</f>
        <v>12.9</v>
      </c>
      <c r="Q28" s="107"/>
      <c r="R28" s="107">
        <f>ROUNDUP(R3/VLOOKUP(F2,'Reticle Preferences &amp; Control'!A4:J17,COLUMN(D:D),0)*P2/A28*100/VLOOKUP(F2,'Reticle Preferences &amp; Control'!A4:J17,COLUMN(G:G),0),1)</f>
        <v>14.299999999999999</v>
      </c>
      <c r="S28" s="108"/>
    </row>
    <row r="29" spans="1:19" ht="24.95" customHeight="1" thickBot="1">
      <c r="A29" s="32">
        <v>15</v>
      </c>
      <c r="B29" s="33"/>
      <c r="C29" s="33"/>
      <c r="D29" s="33"/>
      <c r="E29" s="33"/>
      <c r="F29" s="109">
        <f>ROUNDUP(F3/VLOOKUP(F2,'Reticle Preferences &amp; Control'!A4:J17,COLUMN(D:D),0)*P2/A29*100/VLOOKUP(F2,'Reticle Preferences &amp; Control'!A4:J17,COLUMN(G:G),0),1)</f>
        <v>2</v>
      </c>
      <c r="G29" s="109"/>
      <c r="H29" s="109">
        <f>ROUNDUP(H3/VLOOKUP(F2,'Reticle Preferences &amp; Control'!A4:J17,COLUMN(D:D),0)*P2/A29*100/VLOOKUP(F2,'Reticle Preferences &amp; Control'!A4:J17,COLUMN(G:G),0),1)</f>
        <v>3.4</v>
      </c>
      <c r="I29" s="109"/>
      <c r="J29" s="109">
        <f>ROUNDUP(J3/VLOOKUP(F2,'Reticle Preferences &amp; Control'!A4:J17,COLUMN(D:D),0)*P2/A29*100/VLOOKUP(F2,'Reticle Preferences &amp; Control'!A4:J17,COLUMN(G:G),0),1)</f>
        <v>4</v>
      </c>
      <c r="K29" s="109"/>
      <c r="L29" s="109">
        <f>ROUNDUP(L3/VLOOKUP(F2,'Reticle Preferences &amp; Control'!A4:J17,COLUMN(D:D),0)*P2/A29*100/VLOOKUP(F2,'Reticle Preferences &amp; Control'!A4:J17,COLUMN(G:G),0),1)</f>
        <v>6.6999999999999993</v>
      </c>
      <c r="M29" s="109"/>
      <c r="N29" s="109">
        <f>ROUNDUP(N3/VLOOKUP(F2,'Reticle Preferences &amp; Control'!A4:J17,COLUMN(D:D),0)*P2/A29*100/VLOOKUP(F2,'Reticle Preferences &amp; Control'!A4:J17,COLUMN(G:G),0),1)</f>
        <v>8</v>
      </c>
      <c r="O29" s="109"/>
      <c r="P29" s="109">
        <f>ROUNDUP(P3/VLOOKUP(F2,'Reticle Preferences &amp; Control'!A4:J17,COLUMN(D:D),0)*P2/A29*100/VLOOKUP(F2,'Reticle Preferences &amp; Control'!A4:J17,COLUMN(G:G),0),1)</f>
        <v>12</v>
      </c>
      <c r="Q29" s="109"/>
      <c r="R29" s="109">
        <f>ROUNDUP(R3/VLOOKUP(F2,'Reticle Preferences &amp; Control'!A4:J17,COLUMN(D:D),0)*P2/A29*100/VLOOKUP(F2,'Reticle Preferences &amp; Control'!A4:J17,COLUMN(G:G),0),1)</f>
        <v>13.4</v>
      </c>
      <c r="S29" s="110"/>
    </row>
    <row r="30" spans="1:19" ht="24.95" customHeight="1" thickBot="1">
      <c r="A30" s="111" t="s">
        <v>56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3"/>
    </row>
  </sheetData>
  <sheetProtection algorithmName="SHA-512" hashValue="XhMZ7Zj27TXwWhSSq2Sm+f3HFY+DgartETrlaNHgFvTzHix8jVSORkXgT8mmpPjTL2H5XqUM+62HdKd9/wOasg==" saltValue="RgJNwcwlFwKfomR6vsSQRQ==" spinCount="100000" sheet="1" objects="1" scenarios="1"/>
  <mergeCells count="217">
    <mergeCell ref="P29:Q29"/>
    <mergeCell ref="R29:S29"/>
    <mergeCell ref="A30:S30"/>
    <mergeCell ref="P2:Q2"/>
    <mergeCell ref="F2:I2"/>
    <mergeCell ref="A29:E29"/>
    <mergeCell ref="F29:G29"/>
    <mergeCell ref="H29:I29"/>
    <mergeCell ref="J29:K29"/>
    <mergeCell ref="L29:M29"/>
    <mergeCell ref="N29:O29"/>
    <mergeCell ref="P27:Q27"/>
    <mergeCell ref="R27:S27"/>
    <mergeCell ref="A28:E28"/>
    <mergeCell ref="F28:G28"/>
    <mergeCell ref="H28:I28"/>
    <mergeCell ref="J28:K28"/>
    <mergeCell ref="L28:M28"/>
    <mergeCell ref="N28:O28"/>
    <mergeCell ref="P28:Q28"/>
    <mergeCell ref="R28:S28"/>
    <mergeCell ref="A27:E27"/>
    <mergeCell ref="F27:G27"/>
    <mergeCell ref="H27:I27"/>
    <mergeCell ref="J27:K27"/>
    <mergeCell ref="L27:M27"/>
    <mergeCell ref="N27:O27"/>
    <mergeCell ref="P25:Q25"/>
    <mergeCell ref="R25:S25"/>
    <mergeCell ref="A26:E26"/>
    <mergeCell ref="F26:G26"/>
    <mergeCell ref="H26:I26"/>
    <mergeCell ref="J26:K26"/>
    <mergeCell ref="L26:M26"/>
    <mergeCell ref="N26:O26"/>
    <mergeCell ref="P26:Q26"/>
    <mergeCell ref="R26:S26"/>
    <mergeCell ref="A25:E25"/>
    <mergeCell ref="F25:G25"/>
    <mergeCell ref="H25:I25"/>
    <mergeCell ref="J25:K25"/>
    <mergeCell ref="L25:M25"/>
    <mergeCell ref="N25:O25"/>
    <mergeCell ref="P23:Q23"/>
    <mergeCell ref="R23:S23"/>
    <mergeCell ref="A24:E24"/>
    <mergeCell ref="F24:G24"/>
    <mergeCell ref="H24:I24"/>
    <mergeCell ref="J24:K24"/>
    <mergeCell ref="L24:M24"/>
    <mergeCell ref="N24:O24"/>
    <mergeCell ref="P24:Q24"/>
    <mergeCell ref="R24:S24"/>
    <mergeCell ref="A23:E23"/>
    <mergeCell ref="F23:G23"/>
    <mergeCell ref="H23:I23"/>
    <mergeCell ref="J23:K23"/>
    <mergeCell ref="L23:M23"/>
    <mergeCell ref="N23:O23"/>
    <mergeCell ref="P21:Q21"/>
    <mergeCell ref="R21:S21"/>
    <mergeCell ref="A22:E22"/>
    <mergeCell ref="F22:G22"/>
    <mergeCell ref="H22:I22"/>
    <mergeCell ref="J22:K22"/>
    <mergeCell ref="L22:M22"/>
    <mergeCell ref="N22:O22"/>
    <mergeCell ref="P22:Q22"/>
    <mergeCell ref="R22:S22"/>
    <mergeCell ref="A21:E21"/>
    <mergeCell ref="F21:G21"/>
    <mergeCell ref="H21:I21"/>
    <mergeCell ref="J21:K21"/>
    <mergeCell ref="L21:M21"/>
    <mergeCell ref="N21:O21"/>
    <mergeCell ref="P19:Q19"/>
    <mergeCell ref="R19:S19"/>
    <mergeCell ref="A20:E20"/>
    <mergeCell ref="F20:G20"/>
    <mergeCell ref="H20:I20"/>
    <mergeCell ref="J20:K20"/>
    <mergeCell ref="L20:M20"/>
    <mergeCell ref="N20:O20"/>
    <mergeCell ref="P20:Q20"/>
    <mergeCell ref="R20:S20"/>
    <mergeCell ref="A19:E19"/>
    <mergeCell ref="F19:G19"/>
    <mergeCell ref="H19:I19"/>
    <mergeCell ref="J19:K19"/>
    <mergeCell ref="L19:M19"/>
    <mergeCell ref="N19:O19"/>
    <mergeCell ref="P17:Q17"/>
    <mergeCell ref="R17:S17"/>
    <mergeCell ref="A18:E18"/>
    <mergeCell ref="F18:G18"/>
    <mergeCell ref="H18:I18"/>
    <mergeCell ref="J18:K18"/>
    <mergeCell ref="L18:M18"/>
    <mergeCell ref="N18:O18"/>
    <mergeCell ref="P18:Q18"/>
    <mergeCell ref="R18:S18"/>
    <mergeCell ref="A17:E17"/>
    <mergeCell ref="F17:G17"/>
    <mergeCell ref="H17:I17"/>
    <mergeCell ref="J17:K17"/>
    <mergeCell ref="L17:M17"/>
    <mergeCell ref="N17:O17"/>
    <mergeCell ref="P15:Q15"/>
    <mergeCell ref="R15:S15"/>
    <mergeCell ref="A16:E16"/>
    <mergeCell ref="F16:G16"/>
    <mergeCell ref="H16:I16"/>
    <mergeCell ref="J16:K16"/>
    <mergeCell ref="L16:M16"/>
    <mergeCell ref="N16:O16"/>
    <mergeCell ref="P16:Q16"/>
    <mergeCell ref="R16:S16"/>
    <mergeCell ref="A15:E15"/>
    <mergeCell ref="F15:G15"/>
    <mergeCell ref="H15:I15"/>
    <mergeCell ref="J15:K15"/>
    <mergeCell ref="L15:M15"/>
    <mergeCell ref="N15:O15"/>
    <mergeCell ref="P13:Q13"/>
    <mergeCell ref="R13:S13"/>
    <mergeCell ref="A14:E14"/>
    <mergeCell ref="F14:G14"/>
    <mergeCell ref="H14:I14"/>
    <mergeCell ref="J14:K14"/>
    <mergeCell ref="L14:M14"/>
    <mergeCell ref="N14:O14"/>
    <mergeCell ref="P14:Q14"/>
    <mergeCell ref="R14:S14"/>
    <mergeCell ref="A13:E13"/>
    <mergeCell ref="F13:G13"/>
    <mergeCell ref="H13:I13"/>
    <mergeCell ref="J13:K13"/>
    <mergeCell ref="L13:M13"/>
    <mergeCell ref="N13:O13"/>
    <mergeCell ref="P11:Q11"/>
    <mergeCell ref="R11:S11"/>
    <mergeCell ref="A12:E12"/>
    <mergeCell ref="F12:G12"/>
    <mergeCell ref="H12:I12"/>
    <mergeCell ref="J12:K12"/>
    <mergeCell ref="L12:M12"/>
    <mergeCell ref="N12:O12"/>
    <mergeCell ref="P12:Q12"/>
    <mergeCell ref="R12:S12"/>
    <mergeCell ref="A11:E11"/>
    <mergeCell ref="F11:G11"/>
    <mergeCell ref="H11:I11"/>
    <mergeCell ref="J11:K11"/>
    <mergeCell ref="L11:M11"/>
    <mergeCell ref="N11:O11"/>
    <mergeCell ref="P9:Q9"/>
    <mergeCell ref="R9:S9"/>
    <mergeCell ref="A10:E10"/>
    <mergeCell ref="F10:G10"/>
    <mergeCell ref="H10:I10"/>
    <mergeCell ref="J10:K10"/>
    <mergeCell ref="L10:M10"/>
    <mergeCell ref="N10:O10"/>
    <mergeCell ref="P10:Q10"/>
    <mergeCell ref="R10:S10"/>
    <mergeCell ref="A9:E9"/>
    <mergeCell ref="F9:G9"/>
    <mergeCell ref="H9:I9"/>
    <mergeCell ref="J9:K9"/>
    <mergeCell ref="L9:M9"/>
    <mergeCell ref="N9:O9"/>
    <mergeCell ref="A8:E8"/>
    <mergeCell ref="F8:G8"/>
    <mergeCell ref="H8:I8"/>
    <mergeCell ref="J8:K8"/>
    <mergeCell ref="L8:M8"/>
    <mergeCell ref="N8:O8"/>
    <mergeCell ref="P8:Q8"/>
    <mergeCell ref="R8:S8"/>
    <mergeCell ref="A7:E7"/>
    <mergeCell ref="F7:G7"/>
    <mergeCell ref="H7:I7"/>
    <mergeCell ref="J7:K7"/>
    <mergeCell ref="L7:M7"/>
    <mergeCell ref="N7:O7"/>
    <mergeCell ref="A6:E6"/>
    <mergeCell ref="F6:G6"/>
    <mergeCell ref="H6:I6"/>
    <mergeCell ref="J6:K6"/>
    <mergeCell ref="L6:M6"/>
    <mergeCell ref="N6:O6"/>
    <mergeCell ref="P6:Q6"/>
    <mergeCell ref="R6:S6"/>
    <mergeCell ref="P7:Q7"/>
    <mergeCell ref="R7:S7"/>
    <mergeCell ref="A4:E4"/>
    <mergeCell ref="F4:S4"/>
    <mergeCell ref="A5:E5"/>
    <mergeCell ref="F5:G5"/>
    <mergeCell ref="H5:I5"/>
    <mergeCell ref="J5:K5"/>
    <mergeCell ref="L5:M5"/>
    <mergeCell ref="N5:O5"/>
    <mergeCell ref="P5:Q5"/>
    <mergeCell ref="R5:S5"/>
    <mergeCell ref="A2:E2"/>
    <mergeCell ref="A3:E3"/>
    <mergeCell ref="F3:G3"/>
    <mergeCell ref="H3:I3"/>
    <mergeCell ref="J3:K3"/>
    <mergeCell ref="L3:M3"/>
    <mergeCell ref="N3:O3"/>
    <mergeCell ref="J2:O2"/>
    <mergeCell ref="R1:S2"/>
    <mergeCell ref="A1:Q1"/>
    <mergeCell ref="P3:Q3"/>
    <mergeCell ref="R3:S3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OFFSET('Reticle Preferences &amp; Control'!$A$4,,,COUNTIF('Reticle Preferences &amp; Control'!$A$4:$A$17,"&gt;"""),)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33CCFF"/>
  </sheetPr>
  <dimension ref="A1:S30"/>
  <sheetViews>
    <sheetView zoomScaleNormal="100" zoomScaleSheetLayoutView="100" workbookViewId="0">
      <selection activeCell="F2" sqref="F2:I2"/>
    </sheetView>
  </sheetViews>
  <sheetFormatPr baseColWidth="10" defaultColWidth="4.125" defaultRowHeight="24.95" customHeight="1"/>
  <cols>
    <col min="1" max="4" width="4.125" style="12"/>
    <col min="5" max="5" width="4.125" style="12" customWidth="1"/>
    <col min="6" max="18" width="4.125" style="12"/>
    <col min="19" max="19" width="4.125" style="12" customWidth="1"/>
    <col min="20" max="16384" width="4.125" style="12"/>
  </cols>
  <sheetData>
    <row r="1" spans="1:19" ht="24.95" customHeight="1" thickBot="1">
      <c r="A1" s="105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1"/>
      <c r="S1" s="102"/>
    </row>
    <row r="2" spans="1:19" ht="24.95" customHeight="1" thickBot="1">
      <c r="A2" s="48" t="s">
        <v>7</v>
      </c>
      <c r="B2" s="49"/>
      <c r="C2" s="49"/>
      <c r="D2" s="49"/>
      <c r="E2" s="49"/>
      <c r="F2" s="87" t="s">
        <v>10</v>
      </c>
      <c r="G2" s="87"/>
      <c r="H2" s="87"/>
      <c r="I2" s="87"/>
      <c r="J2" s="49" t="s">
        <v>27</v>
      </c>
      <c r="K2" s="49"/>
      <c r="L2" s="49"/>
      <c r="M2" s="49"/>
      <c r="N2" s="49"/>
      <c r="O2" s="49"/>
      <c r="P2" s="87">
        <v>1</v>
      </c>
      <c r="Q2" s="87"/>
      <c r="R2" s="103"/>
      <c r="S2" s="104"/>
    </row>
    <row r="3" spans="1:19" ht="24.95" customHeight="1" thickBot="1">
      <c r="A3" s="48" t="s">
        <v>11</v>
      </c>
      <c r="B3" s="49"/>
      <c r="C3" s="49"/>
      <c r="D3" s="49"/>
      <c r="E3" s="49"/>
      <c r="F3" s="114">
        <v>1</v>
      </c>
      <c r="G3" s="114"/>
      <c r="H3" s="114">
        <v>1.5</v>
      </c>
      <c r="I3" s="114"/>
      <c r="J3" s="114">
        <v>2</v>
      </c>
      <c r="K3" s="114"/>
      <c r="L3" s="114">
        <v>3</v>
      </c>
      <c r="M3" s="114"/>
      <c r="N3" s="114">
        <v>4</v>
      </c>
      <c r="O3" s="114"/>
      <c r="P3" s="114">
        <v>5</v>
      </c>
      <c r="Q3" s="114"/>
      <c r="R3" s="114">
        <v>6</v>
      </c>
      <c r="S3" s="115"/>
    </row>
    <row r="4" spans="1:19" ht="24.95" customHeight="1">
      <c r="A4" s="50" t="s">
        <v>9</v>
      </c>
      <c r="B4" s="43"/>
      <c r="C4" s="43"/>
      <c r="D4" s="43"/>
      <c r="E4" s="43"/>
      <c r="F4" s="43" t="str">
        <f>CONCATENATE(P2," ",F2," (cm) on Target")</f>
        <v>1 MIL (cm) on Target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4.95" customHeight="1">
      <c r="A5" s="98">
        <v>5</v>
      </c>
      <c r="B5" s="99"/>
      <c r="C5" s="99"/>
      <c r="D5" s="99"/>
      <c r="E5" s="99"/>
      <c r="F5" s="107">
        <f>ROUNDUP((A5/F3)/100*(VLOOKUP(F2,'Reticle Preferences &amp; Control'!A4:J17,COLUMN(D:D),0)*VLOOKUP(F2,'Reticle Preferences &amp; Control'!A4:J17,COLUMN(G:G),0)*P2),2)</f>
        <v>5</v>
      </c>
      <c r="G5" s="107"/>
      <c r="H5" s="107">
        <f>ROUNDUP((A5/H3)/100*(VLOOKUP(F2,'Reticle Preferences &amp; Control'!A4:J17,COLUMN(D:D),0)*VLOOKUP(F2,'Reticle Preferences &amp; Control'!A4:J17,COLUMN(G:G),0)*P2),2)</f>
        <v>3.34</v>
      </c>
      <c r="I5" s="107"/>
      <c r="J5" s="107">
        <f>ROUNDUP((A5/J3)/100*(VLOOKUP(F2,'Reticle Preferences &amp; Control'!A4:J17,COLUMN(D:D),0)*VLOOKUP(F2,'Reticle Preferences &amp; Control'!A4:J17,COLUMN(G:G),0)*P2),2)</f>
        <v>2.5</v>
      </c>
      <c r="K5" s="107"/>
      <c r="L5" s="107">
        <f>ROUNDUP((A5/L3)/100*(VLOOKUP(F2,'Reticle Preferences &amp; Control'!A4:J17,COLUMN(D:D),0)*VLOOKUP(F2,'Reticle Preferences &amp; Control'!A4:J17,COLUMN(G:G),0)*P2),2)</f>
        <v>1.67</v>
      </c>
      <c r="M5" s="107"/>
      <c r="N5" s="107">
        <f>ROUNDUP((A5/N3)/100*(VLOOKUP(F2,'Reticle Preferences &amp; Control'!A4:J17,COLUMN(D:D),0)*VLOOKUP(F2,'Reticle Preferences &amp; Control'!A4:J17,COLUMN(G:G),0)*P2),2)</f>
        <v>1.25</v>
      </c>
      <c r="O5" s="107"/>
      <c r="P5" s="107">
        <f>ROUNDUP((A5/P3)/100*(VLOOKUP(F2,'Reticle Preferences &amp; Control'!A4:J17,COLUMN(D:D),0)*VLOOKUP(F2,'Reticle Preferences &amp; Control'!A4:J17,COLUMN(G:G),0)*P2),2)</f>
        <v>1</v>
      </c>
      <c r="Q5" s="107"/>
      <c r="R5" s="107">
        <f>ROUNDUP((A5/R3)/100*(VLOOKUP(F2,'Reticle Preferences &amp; Control'!A4:J17,COLUMN(D:D),0)*VLOOKUP(F2,'Reticle Preferences &amp; Control'!A4:J17,COLUMN(G:G),0)*P2),2)</f>
        <v>0.84</v>
      </c>
      <c r="S5" s="108"/>
    </row>
    <row r="6" spans="1:19" ht="24.95" customHeight="1">
      <c r="A6" s="98">
        <v>10</v>
      </c>
      <c r="B6" s="99"/>
      <c r="C6" s="99"/>
      <c r="D6" s="99"/>
      <c r="E6" s="99"/>
      <c r="F6" s="107">
        <f>ROUNDUP((A6/F3)/100*(VLOOKUP(F2,'Reticle Preferences &amp; Control'!A4:J17,COLUMN(D:D),0)*VLOOKUP(F2,'Reticle Preferences &amp; Control'!A4:J17,COLUMN(G:G),0)*P2),2)</f>
        <v>10</v>
      </c>
      <c r="G6" s="107"/>
      <c r="H6" s="107">
        <f>ROUNDUP((A6/H3)/100*(VLOOKUP(F2,'Reticle Preferences &amp; Control'!A4:J17,COLUMN(D:D),0)*VLOOKUP(F2,'Reticle Preferences &amp; Control'!A4:J17,COLUMN(G:G),0)*P2),2)</f>
        <v>6.67</v>
      </c>
      <c r="I6" s="107"/>
      <c r="J6" s="107">
        <f>ROUNDUP((A6/J3)/100*(VLOOKUP(F2,'Reticle Preferences &amp; Control'!A4:J17,COLUMN(D:D),0)*VLOOKUP(F2,'Reticle Preferences &amp; Control'!A4:J17,COLUMN(G:G),0)*P2),2)</f>
        <v>5</v>
      </c>
      <c r="K6" s="107"/>
      <c r="L6" s="107">
        <f>ROUNDUP((A6/L3)/100*(VLOOKUP(F2,'Reticle Preferences &amp; Control'!A4:J17,COLUMN(D:D),0)*VLOOKUP(F2,'Reticle Preferences &amp; Control'!A4:J17,COLUMN(G:G),0)*P2),2)</f>
        <v>3.34</v>
      </c>
      <c r="M6" s="107"/>
      <c r="N6" s="107">
        <f>ROUNDUP((A6/N3)/100*(VLOOKUP(F2,'Reticle Preferences &amp; Control'!A4:J17,COLUMN(D:D),0)*VLOOKUP(F2,'Reticle Preferences &amp; Control'!A4:J17,COLUMN(G:G),0)*P2),2)</f>
        <v>2.5</v>
      </c>
      <c r="O6" s="107"/>
      <c r="P6" s="107">
        <f>ROUNDUP((A6/P3)/100*(VLOOKUP(F2,'Reticle Preferences &amp; Control'!A4:J17,COLUMN(D:D),0)*VLOOKUP(F2,'Reticle Preferences &amp; Control'!A4:J17,COLUMN(G:G),0)*P2),2)</f>
        <v>2</v>
      </c>
      <c r="Q6" s="107"/>
      <c r="R6" s="107">
        <f>ROUNDUP((A6/R3)/100*(VLOOKUP(F2,'Reticle Preferences &amp; Control'!A4:J17,COLUMN(D:D),0)*VLOOKUP(F2,'Reticle Preferences &amp; Control'!A4:J17,COLUMN(G:G),0)*P2),2)</f>
        <v>1.67</v>
      </c>
      <c r="S6" s="108"/>
    </row>
    <row r="7" spans="1:19" ht="24.95" customHeight="1">
      <c r="A7" s="98">
        <v>15</v>
      </c>
      <c r="B7" s="99"/>
      <c r="C7" s="99"/>
      <c r="D7" s="99"/>
      <c r="E7" s="99"/>
      <c r="F7" s="107">
        <f>ROUNDUP((A7/F3)/100*(VLOOKUP(F2,'Reticle Preferences &amp; Control'!A4:J17,COLUMN(D:D),0)*VLOOKUP(F2,'Reticle Preferences &amp; Control'!A4:J17,COLUMN(G:G),0)*P2),2)</f>
        <v>15</v>
      </c>
      <c r="G7" s="107"/>
      <c r="H7" s="107">
        <f>ROUNDUP((A7/H3)/100*(VLOOKUP(F2,'Reticle Preferences &amp; Control'!A4:J17,COLUMN(D:D),0)*VLOOKUP(F2,'Reticle Preferences &amp; Control'!A4:J17,COLUMN(G:G),0)*P2),2)</f>
        <v>10</v>
      </c>
      <c r="I7" s="107"/>
      <c r="J7" s="107">
        <f>ROUNDUP((A7/J3)/100*(VLOOKUP(F2,'Reticle Preferences &amp; Control'!A4:J17,COLUMN(D:D),0)*VLOOKUP(F2,'Reticle Preferences &amp; Control'!A4:J17,COLUMN(G:G),0)*P2),2)</f>
        <v>7.5</v>
      </c>
      <c r="K7" s="107"/>
      <c r="L7" s="107">
        <f>ROUNDUP((A7/L3)/100*(VLOOKUP(F2,'Reticle Preferences &amp; Control'!A4:J17,COLUMN(D:D),0)*VLOOKUP(F2,'Reticle Preferences &amp; Control'!A4:J17,COLUMN(G:G),0)*P2),2)</f>
        <v>5</v>
      </c>
      <c r="M7" s="107"/>
      <c r="N7" s="107">
        <f>ROUNDUP((A7/N3)/100*(VLOOKUP(F2,'Reticle Preferences &amp; Control'!A4:J17,COLUMN(D:D),0)*VLOOKUP(F2,'Reticle Preferences &amp; Control'!A4:J17,COLUMN(G:G),0)*P2),2)</f>
        <v>3.75</v>
      </c>
      <c r="O7" s="107"/>
      <c r="P7" s="107">
        <f>ROUNDUP((A7/P3)/100*(VLOOKUP(F2,'Reticle Preferences &amp; Control'!A4:J17,COLUMN(D:D),0)*VLOOKUP(F2,'Reticle Preferences &amp; Control'!A4:J17,COLUMN(G:G),0)*P2),2)</f>
        <v>3</v>
      </c>
      <c r="Q7" s="107"/>
      <c r="R7" s="107">
        <f>ROUNDUP((A7/R3)/100*(VLOOKUP(F2,'Reticle Preferences &amp; Control'!A4:J17,COLUMN(D:D),0)*VLOOKUP(F2,'Reticle Preferences &amp; Control'!A4:J17,COLUMN(G:G),0)*P2),2)</f>
        <v>2.5</v>
      </c>
      <c r="S7" s="108"/>
    </row>
    <row r="8" spans="1:19" ht="24.95" customHeight="1">
      <c r="A8" s="98">
        <v>20</v>
      </c>
      <c r="B8" s="99"/>
      <c r="C8" s="99"/>
      <c r="D8" s="99"/>
      <c r="E8" s="99"/>
      <c r="F8" s="107">
        <f>ROUNDUP((A8/F3)/100*(VLOOKUP(F2,'Reticle Preferences &amp; Control'!A4:J17,COLUMN(D:D),0)*VLOOKUP(F2,'Reticle Preferences &amp; Control'!A4:J17,COLUMN(G:G),0)*P2),2)</f>
        <v>20</v>
      </c>
      <c r="G8" s="107"/>
      <c r="H8" s="107">
        <f>ROUNDUP((A8/H3)/100*(VLOOKUP(F2,'Reticle Preferences &amp; Control'!A4:J17,COLUMN(D:D),0)*VLOOKUP(F2,'Reticle Preferences &amp; Control'!A4:J17,COLUMN(G:G),0)*P2),2)</f>
        <v>13.34</v>
      </c>
      <c r="I8" s="107"/>
      <c r="J8" s="107">
        <f>ROUNDUP((A8/J3)/100*(VLOOKUP(F2,'Reticle Preferences &amp; Control'!A4:J17,COLUMN(D:D),0)*VLOOKUP(F2,'Reticle Preferences &amp; Control'!A4:J17,COLUMN(G:G),0)*P2),2)</f>
        <v>10</v>
      </c>
      <c r="K8" s="107"/>
      <c r="L8" s="107">
        <f>ROUNDUP((A8/L3)/100*(VLOOKUP(F2,'Reticle Preferences &amp; Control'!A4:J17,COLUMN(D:D),0)*VLOOKUP(F2,'Reticle Preferences &amp; Control'!A4:J17,COLUMN(G:G),0)*P2),2)</f>
        <v>6.67</v>
      </c>
      <c r="M8" s="107"/>
      <c r="N8" s="107">
        <f>ROUNDUP((A8/N3)/100*(VLOOKUP(F2,'Reticle Preferences &amp; Control'!A4:J17,COLUMN(D:D),0)*VLOOKUP(F2,'Reticle Preferences &amp; Control'!A4:J17,COLUMN(G:G),0)*P2),2)</f>
        <v>5</v>
      </c>
      <c r="O8" s="107"/>
      <c r="P8" s="107">
        <f>ROUNDUP((A8/P3)/100*(VLOOKUP(F2,'Reticle Preferences &amp; Control'!A4:J17,COLUMN(D:D),0)*VLOOKUP(F2,'Reticle Preferences &amp; Control'!A4:J17,COLUMN(G:G),0)*P2),2)</f>
        <v>4</v>
      </c>
      <c r="Q8" s="107"/>
      <c r="R8" s="107">
        <f>ROUNDUP((A8/R3)/100*(VLOOKUP(F2,'Reticle Preferences &amp; Control'!A4:J17,COLUMN(D:D),0)*VLOOKUP(F2,'Reticle Preferences &amp; Control'!A4:J17,COLUMN(G:G),0)*P2),2)</f>
        <v>3.34</v>
      </c>
      <c r="S8" s="108"/>
    </row>
    <row r="9" spans="1:19" ht="24.95" customHeight="1">
      <c r="A9" s="98">
        <v>25</v>
      </c>
      <c r="B9" s="99"/>
      <c r="C9" s="99"/>
      <c r="D9" s="99"/>
      <c r="E9" s="99"/>
      <c r="F9" s="107">
        <f>ROUNDUP((A9/F3)/100*(VLOOKUP(F2,'Reticle Preferences &amp; Control'!A4:J17,COLUMN(D:D),0)*VLOOKUP(F2,'Reticle Preferences &amp; Control'!A4:J17,COLUMN(G:G),0)*P2),2)</f>
        <v>25</v>
      </c>
      <c r="G9" s="107"/>
      <c r="H9" s="107">
        <f>ROUNDUP((A9/H3)/100*(VLOOKUP(F2,'Reticle Preferences &amp; Control'!A4:J17,COLUMN(D:D),0)*VLOOKUP(F2,'Reticle Preferences &amp; Control'!A4:J17,COLUMN(G:G),0)*P2),2)</f>
        <v>16.670000000000002</v>
      </c>
      <c r="I9" s="107"/>
      <c r="J9" s="107">
        <f>ROUNDUP((A9/J3)/100*(VLOOKUP(F2,'Reticle Preferences &amp; Control'!A4:J17,COLUMN(D:D),0)*VLOOKUP(F2,'Reticle Preferences &amp; Control'!A4:J17,COLUMN(G:G),0)*P2),2)</f>
        <v>12.5</v>
      </c>
      <c r="K9" s="107"/>
      <c r="L9" s="107">
        <f>ROUNDUP((A9/L3)/100*(VLOOKUP(F2,'Reticle Preferences &amp; Control'!A4:J17,COLUMN(D:D),0)*VLOOKUP(F2,'Reticle Preferences &amp; Control'!A4:J17,COLUMN(G:G),0)*P2),2)</f>
        <v>8.34</v>
      </c>
      <c r="M9" s="107"/>
      <c r="N9" s="107">
        <f>ROUNDUP((A9/N3)/100*(VLOOKUP(F2,'Reticle Preferences &amp; Control'!A4:J17,COLUMN(D:D),0)*VLOOKUP(F2,'Reticle Preferences &amp; Control'!A4:J17,COLUMN(G:G),0)*P2),2)</f>
        <v>6.25</v>
      </c>
      <c r="O9" s="107"/>
      <c r="P9" s="107">
        <f>ROUNDUP((A9/P3)/100*(VLOOKUP(F2,'Reticle Preferences &amp; Control'!A4:J17,COLUMN(D:D),0)*VLOOKUP(F2,'Reticle Preferences &amp; Control'!A4:J17,COLUMN(G:G),0)*P2),2)</f>
        <v>5</v>
      </c>
      <c r="Q9" s="107"/>
      <c r="R9" s="107">
        <f>ROUNDUP((A9/R3)/100*(VLOOKUP(F2,'Reticle Preferences &amp; Control'!A4:J17,COLUMN(D:D),0)*VLOOKUP(F2,'Reticle Preferences &amp; Control'!A4:J17,COLUMN(G:G),0)*P2),2)</f>
        <v>4.17</v>
      </c>
      <c r="S9" s="108"/>
    </row>
    <row r="10" spans="1:19" ht="24.95" customHeight="1">
      <c r="A10" s="98">
        <v>30</v>
      </c>
      <c r="B10" s="99"/>
      <c r="C10" s="99"/>
      <c r="D10" s="99"/>
      <c r="E10" s="99"/>
      <c r="F10" s="107">
        <f>ROUNDUP((A10/F3)/100*(VLOOKUP(F2,'Reticle Preferences &amp; Control'!A4:J17,COLUMN(D:D),0)*VLOOKUP(F2,'Reticle Preferences &amp; Control'!A4:J17,COLUMN(G:G),0)*P2),2)</f>
        <v>30</v>
      </c>
      <c r="G10" s="107"/>
      <c r="H10" s="107">
        <f>ROUNDUP((A10/H3)/100*(VLOOKUP(F2,'Reticle Preferences &amp; Control'!A4:J17,COLUMN(D:D),0)*VLOOKUP(F2,'Reticle Preferences &amp; Control'!A4:J17,COLUMN(G:G),0)*P2),2)</f>
        <v>20</v>
      </c>
      <c r="I10" s="107"/>
      <c r="J10" s="107">
        <f>ROUNDUP((A10/J3)/100*(VLOOKUP(F2,'Reticle Preferences &amp; Control'!A4:J17,COLUMN(D:D),0)*VLOOKUP(F2,'Reticle Preferences &amp; Control'!A4:J17,COLUMN(G:G),0)*P2),2)</f>
        <v>15</v>
      </c>
      <c r="K10" s="107"/>
      <c r="L10" s="107">
        <f>ROUNDUP((A10/L3)/100*(VLOOKUP(F2,'Reticle Preferences &amp; Control'!A4:J17,COLUMN(D:D),0)*VLOOKUP(F2,'Reticle Preferences &amp; Control'!A4:J17,COLUMN(G:G),0)*P2),2)</f>
        <v>10</v>
      </c>
      <c r="M10" s="107"/>
      <c r="N10" s="107">
        <f>ROUNDUP((A10/N3)/100*(VLOOKUP(F2,'Reticle Preferences &amp; Control'!A4:J17,COLUMN(D:D),0)*VLOOKUP(F2,'Reticle Preferences &amp; Control'!A4:J17,COLUMN(G:G),0)*P2),2)</f>
        <v>7.5</v>
      </c>
      <c r="O10" s="107"/>
      <c r="P10" s="107">
        <f>ROUNDUP((A10/P3)/100*(VLOOKUP(F2,'Reticle Preferences &amp; Control'!A4:J17,COLUMN(D:D),0)*VLOOKUP(F2,'Reticle Preferences &amp; Control'!A4:J17,COLUMN(G:G),0)*P2),2)</f>
        <v>6</v>
      </c>
      <c r="Q10" s="107"/>
      <c r="R10" s="107">
        <f>ROUNDUP((A10/R3)/100*(VLOOKUP(F2,'Reticle Preferences &amp; Control'!A4:J17,COLUMN(D:D),0)*VLOOKUP(F2,'Reticle Preferences &amp; Control'!A4:J17,COLUMN(G:G),0)*P2),2)</f>
        <v>5</v>
      </c>
      <c r="S10" s="108"/>
    </row>
    <row r="11" spans="1:19" ht="24.95" customHeight="1">
      <c r="A11" s="98">
        <v>35</v>
      </c>
      <c r="B11" s="99"/>
      <c r="C11" s="99"/>
      <c r="D11" s="99"/>
      <c r="E11" s="99"/>
      <c r="F11" s="107">
        <f>ROUNDUP((A11/F3)/100*(VLOOKUP(F2,'Reticle Preferences &amp; Control'!A4:J17,COLUMN(D:D),0)*VLOOKUP(F2,'Reticle Preferences &amp; Control'!A4:J17,COLUMN(G:G),0)*P2),2)</f>
        <v>35</v>
      </c>
      <c r="G11" s="107"/>
      <c r="H11" s="107">
        <f>ROUNDUP((A11/H3)/100*(VLOOKUP(F2,'Reticle Preferences &amp; Control'!A4:J17,COLUMN(D:D),0)*VLOOKUP(F2,'Reticle Preferences &amp; Control'!A4:J17,COLUMN(G:G),0)*P2),2)</f>
        <v>23.34</v>
      </c>
      <c r="I11" s="107"/>
      <c r="J11" s="107">
        <f>ROUNDUP((A11/J3)/100*(VLOOKUP(F2,'Reticle Preferences &amp; Control'!A4:J17,COLUMN(D:D),0)*VLOOKUP(F2,'Reticle Preferences &amp; Control'!A4:J17,COLUMN(G:G),0)*P2),2)</f>
        <v>17.5</v>
      </c>
      <c r="K11" s="107"/>
      <c r="L11" s="107">
        <f>ROUNDUP((A11/L3)/100*(VLOOKUP(F2,'Reticle Preferences &amp; Control'!A4:J17,COLUMN(D:D),0)*VLOOKUP(F2,'Reticle Preferences &amp; Control'!A4:J17,COLUMN(G:G),0)*P2),2)</f>
        <v>11.67</v>
      </c>
      <c r="M11" s="107"/>
      <c r="N11" s="107">
        <f>ROUNDUP((A11/N3)/100*(VLOOKUP(F2,'Reticle Preferences &amp; Control'!A4:J17,COLUMN(D:D),0)*VLOOKUP(F2,'Reticle Preferences &amp; Control'!A4:J17,COLUMN(G:G),0)*P2),2)</f>
        <v>8.75</v>
      </c>
      <c r="O11" s="107"/>
      <c r="P11" s="107">
        <f>ROUNDUP((A11/P3)/100*(VLOOKUP(F2,'Reticle Preferences &amp; Control'!A4:J17,COLUMN(D:D),0)*VLOOKUP(F2,'Reticle Preferences &amp; Control'!A4:J17,COLUMN(G:G),0)*P2),2)</f>
        <v>7</v>
      </c>
      <c r="Q11" s="107"/>
      <c r="R11" s="107">
        <f>ROUNDUP((A11/R3)/100*(VLOOKUP(F2,'Reticle Preferences &amp; Control'!A4:J17,COLUMN(D:D),0)*VLOOKUP(F2,'Reticle Preferences &amp; Control'!A4:J17,COLUMN(G:G),0)*P2),2)</f>
        <v>5.84</v>
      </c>
      <c r="S11" s="108"/>
    </row>
    <row r="12" spans="1:19" ht="24.95" customHeight="1">
      <c r="A12" s="98">
        <v>40</v>
      </c>
      <c r="B12" s="99"/>
      <c r="C12" s="99"/>
      <c r="D12" s="99"/>
      <c r="E12" s="99"/>
      <c r="F12" s="107">
        <f>ROUNDUP((A12/F3)/100*(VLOOKUP(F2,'Reticle Preferences &amp; Control'!A4:J17,COLUMN(D:D),0)*VLOOKUP(F2,'Reticle Preferences &amp; Control'!A4:J17,COLUMN(G:G),0)*P2),2)</f>
        <v>40</v>
      </c>
      <c r="G12" s="107"/>
      <c r="H12" s="107">
        <f>ROUNDUP((A12/H3)/100*(VLOOKUP(F2,'Reticle Preferences &amp; Control'!A4:J17,COLUMN(D:D),0)*VLOOKUP(F2,'Reticle Preferences &amp; Control'!A4:J17,COLUMN(G:G),0)*P2),2)</f>
        <v>26.67</v>
      </c>
      <c r="I12" s="107"/>
      <c r="J12" s="107">
        <f>ROUNDUP((A12/J3)/100*(VLOOKUP(F2,'Reticle Preferences &amp; Control'!A4:J17,COLUMN(D:D),0)*VLOOKUP(F2,'Reticle Preferences &amp; Control'!A4:J17,COLUMN(G:G),0)*P2),2)</f>
        <v>20</v>
      </c>
      <c r="K12" s="107"/>
      <c r="L12" s="107">
        <f>ROUNDUP((A12/L3)/100*(VLOOKUP(F2,'Reticle Preferences &amp; Control'!A4:J17,COLUMN(D:D),0)*VLOOKUP(F2,'Reticle Preferences &amp; Control'!A4:J17,COLUMN(G:G),0)*P2),2)</f>
        <v>13.34</v>
      </c>
      <c r="M12" s="107"/>
      <c r="N12" s="107">
        <f>ROUNDUP((A12/N3)/100*(VLOOKUP(F2,'Reticle Preferences &amp; Control'!A4:J17,COLUMN(D:D),0)*VLOOKUP(F2,'Reticle Preferences &amp; Control'!A4:J17,COLUMN(G:G),0)*P2),2)</f>
        <v>10</v>
      </c>
      <c r="O12" s="107"/>
      <c r="P12" s="107">
        <f>ROUNDUP((A12/P3)/100*(VLOOKUP(F2,'Reticle Preferences &amp; Control'!A4:J17,COLUMN(D:D),0)*VLOOKUP(F2,'Reticle Preferences &amp; Control'!A4:J17,COLUMN(G:G),0)*P2),2)</f>
        <v>8</v>
      </c>
      <c r="Q12" s="107"/>
      <c r="R12" s="107">
        <f>ROUNDUP((A12/R3)/100*(VLOOKUP(F2,'Reticle Preferences &amp; Control'!A4:J17,COLUMN(D:D),0)*VLOOKUP(F2,'Reticle Preferences &amp; Control'!A4:J17,COLUMN(G:G),0)*P2),2)</f>
        <v>6.67</v>
      </c>
      <c r="S12" s="108"/>
    </row>
    <row r="13" spans="1:19" ht="24.95" customHeight="1">
      <c r="A13" s="98">
        <v>45</v>
      </c>
      <c r="B13" s="99"/>
      <c r="C13" s="99"/>
      <c r="D13" s="99"/>
      <c r="E13" s="99"/>
      <c r="F13" s="107">
        <f>ROUNDUP((A13/F3)/100*(VLOOKUP(F2,'Reticle Preferences &amp; Control'!A4:J17,COLUMN(D:D),0)*VLOOKUP(F2,'Reticle Preferences &amp; Control'!A4:J17,COLUMN(G:G),0)*P2),2)</f>
        <v>45</v>
      </c>
      <c r="G13" s="107"/>
      <c r="H13" s="107">
        <f>ROUNDUP((A13/H3)/100*(VLOOKUP(F2,'Reticle Preferences &amp; Control'!A4:J17,COLUMN(D:D),0)*VLOOKUP(F2,'Reticle Preferences &amp; Control'!A4:J17,COLUMN(G:G),0)*P2),2)</f>
        <v>30</v>
      </c>
      <c r="I13" s="107"/>
      <c r="J13" s="107">
        <f>ROUNDUP((A13/J3)/100*(VLOOKUP(F2,'Reticle Preferences &amp; Control'!A4:J17,COLUMN(D:D),0)*VLOOKUP(F2,'Reticle Preferences &amp; Control'!A4:J17,COLUMN(G:G),0)*P2),2)</f>
        <v>22.5</v>
      </c>
      <c r="K13" s="107"/>
      <c r="L13" s="107">
        <f>ROUNDUP((A13/L3)/100*(VLOOKUP(F2,'Reticle Preferences &amp; Control'!A4:J17,COLUMN(D:D),0)*VLOOKUP(F2,'Reticle Preferences &amp; Control'!A4:J17,COLUMN(G:G),0)*P2),2)</f>
        <v>15</v>
      </c>
      <c r="M13" s="107"/>
      <c r="N13" s="107">
        <f>ROUNDUP((A13/N3)/100*(VLOOKUP(F2,'Reticle Preferences &amp; Control'!A4:J17,COLUMN(D:D),0)*VLOOKUP(F2,'Reticle Preferences &amp; Control'!A4:J17,COLUMN(G:G),0)*P2),2)</f>
        <v>11.25</v>
      </c>
      <c r="O13" s="107"/>
      <c r="P13" s="107">
        <f>ROUNDUP((A13/P3)/100*(VLOOKUP(F2,'Reticle Preferences &amp; Control'!A4:J17,COLUMN(D:D),0)*VLOOKUP(F2,'Reticle Preferences &amp; Control'!A4:J17,COLUMN(G:G),0)*P2),2)</f>
        <v>9</v>
      </c>
      <c r="Q13" s="107"/>
      <c r="R13" s="107">
        <f>ROUNDUP((A13/R3)/100*(VLOOKUP(F2,'Reticle Preferences &amp; Control'!A4:J17,COLUMN(D:D),0)*VLOOKUP(F2,'Reticle Preferences &amp; Control'!A4:J17,COLUMN(G:G),0)*P2),2)</f>
        <v>7.5</v>
      </c>
      <c r="S13" s="108"/>
    </row>
    <row r="14" spans="1:19" ht="24.95" customHeight="1">
      <c r="A14" s="98">
        <v>50</v>
      </c>
      <c r="B14" s="99"/>
      <c r="C14" s="99"/>
      <c r="D14" s="99"/>
      <c r="E14" s="99"/>
      <c r="F14" s="107">
        <f>ROUNDUP((A14/F3)/100*(VLOOKUP(F2,'Reticle Preferences &amp; Control'!A4:J17,COLUMN(D:D),0)*VLOOKUP(F2,'Reticle Preferences &amp; Control'!A4:J17,COLUMN(G:G),0)*P2),2)</f>
        <v>50</v>
      </c>
      <c r="G14" s="107"/>
      <c r="H14" s="107">
        <f>ROUNDUP((A14/H3)/100*(VLOOKUP(F2,'Reticle Preferences &amp; Control'!A4:J17,COLUMN(D:D),0)*VLOOKUP(F2,'Reticle Preferences &amp; Control'!A4:J17,COLUMN(G:G),0)*P2),2)</f>
        <v>33.339999999999996</v>
      </c>
      <c r="I14" s="107"/>
      <c r="J14" s="107">
        <f>ROUNDUP((A14/J3)/100*(VLOOKUP(F2,'Reticle Preferences &amp; Control'!A4:J17,COLUMN(D:D),0)*VLOOKUP(F2,'Reticle Preferences &amp; Control'!A4:J17,COLUMN(G:G),0)*P2),2)</f>
        <v>25</v>
      </c>
      <c r="K14" s="107"/>
      <c r="L14" s="107">
        <f>ROUNDUP((A14/L3)/100*(VLOOKUP(F2,'Reticle Preferences &amp; Control'!A4:J17,COLUMN(D:D),0)*VLOOKUP(F2,'Reticle Preferences &amp; Control'!A4:J17,COLUMN(G:G),0)*P2),2)</f>
        <v>16.670000000000002</v>
      </c>
      <c r="M14" s="107"/>
      <c r="N14" s="107">
        <f>ROUNDUP((A14/N3)/100*(VLOOKUP(F2,'Reticle Preferences &amp; Control'!A4:J17,COLUMN(D:D),0)*VLOOKUP(F2,'Reticle Preferences &amp; Control'!A4:J17,COLUMN(G:G),0)*P2),2)</f>
        <v>12.5</v>
      </c>
      <c r="O14" s="107"/>
      <c r="P14" s="107">
        <f>ROUNDUP((A14/P3)/100*(VLOOKUP(F2,'Reticle Preferences &amp; Control'!A4:J17,COLUMN(D:D),0)*VLOOKUP(F2,'Reticle Preferences &amp; Control'!A4:J17,COLUMN(G:G),0)*P2),2)</f>
        <v>10</v>
      </c>
      <c r="Q14" s="107"/>
      <c r="R14" s="107">
        <f>ROUNDUP((A14/R3)/100*(VLOOKUP(F2,'Reticle Preferences &amp; Control'!A4:J17,COLUMN(D:D),0)*VLOOKUP(F2,'Reticle Preferences &amp; Control'!A4:J17,COLUMN(G:G),0)*P2),2)</f>
        <v>8.34</v>
      </c>
      <c r="S14" s="108"/>
    </row>
    <row r="15" spans="1:19" ht="24.95" customHeight="1">
      <c r="A15" s="98">
        <v>55</v>
      </c>
      <c r="B15" s="99"/>
      <c r="C15" s="99"/>
      <c r="D15" s="99"/>
      <c r="E15" s="99"/>
      <c r="F15" s="107">
        <f>ROUNDUP((A15/F3)/100*(VLOOKUP(F2,'Reticle Preferences &amp; Control'!A4:J17,COLUMN(D:D),0)*VLOOKUP(F2,'Reticle Preferences &amp; Control'!A4:J17,COLUMN(G:G),0)*P2),2)</f>
        <v>55</v>
      </c>
      <c r="G15" s="107"/>
      <c r="H15" s="107">
        <f>ROUNDUP((A15/H3)/100*(VLOOKUP(F2,'Reticle Preferences &amp; Control'!A4:J17,COLUMN(D:D),0)*VLOOKUP(F2,'Reticle Preferences &amp; Control'!A4:J17,COLUMN(G:G),0)*P2),2)</f>
        <v>36.669999999999995</v>
      </c>
      <c r="I15" s="107"/>
      <c r="J15" s="107">
        <f>ROUNDUP((A15/J3)/100*(VLOOKUP(F2,'Reticle Preferences &amp; Control'!A4:J17,COLUMN(D:D),0)*VLOOKUP(F2,'Reticle Preferences &amp; Control'!A4:J17,COLUMN(G:G),0)*P2),2)</f>
        <v>27.5</v>
      </c>
      <c r="K15" s="107"/>
      <c r="L15" s="107">
        <f>ROUNDUP((A15/L3)/100*(VLOOKUP(F2,'Reticle Preferences &amp; Control'!A4:J17,COLUMN(D:D),0)*VLOOKUP(F2,'Reticle Preferences &amp; Control'!A4:J17,COLUMN(G:G),0)*P2),2)</f>
        <v>18.34</v>
      </c>
      <c r="M15" s="107"/>
      <c r="N15" s="107">
        <f>ROUNDUP((A15/N3)/100*(VLOOKUP(F2,'Reticle Preferences &amp; Control'!A4:J17,COLUMN(D:D),0)*VLOOKUP(F2,'Reticle Preferences &amp; Control'!A4:J17,COLUMN(G:G),0)*P2),2)</f>
        <v>13.75</v>
      </c>
      <c r="O15" s="107"/>
      <c r="P15" s="107">
        <f>ROUNDUP((A15/P3)/100*(VLOOKUP(F2,'Reticle Preferences &amp; Control'!A4:J17,COLUMN(D:D),0)*VLOOKUP(F2,'Reticle Preferences &amp; Control'!A4:J17,COLUMN(G:G),0)*P2),2)</f>
        <v>11</v>
      </c>
      <c r="Q15" s="107"/>
      <c r="R15" s="107">
        <f>ROUNDUP((A15/R3)/100*(VLOOKUP(F2,'Reticle Preferences &amp; Control'!A4:J17,COLUMN(D:D),0)*VLOOKUP(F2,'Reticle Preferences &amp; Control'!A4:J17,COLUMN(G:G),0)*P2),2)</f>
        <v>9.17</v>
      </c>
      <c r="S15" s="108"/>
    </row>
    <row r="16" spans="1:19" ht="24.95" customHeight="1">
      <c r="A16" s="98">
        <v>60</v>
      </c>
      <c r="B16" s="99"/>
      <c r="C16" s="99"/>
      <c r="D16" s="99"/>
      <c r="E16" s="99"/>
      <c r="F16" s="107">
        <f>ROUNDUP((A16/F3)/100*(VLOOKUP(F2,'Reticle Preferences &amp; Control'!A4:J17,COLUMN(D:D),0)*VLOOKUP(F2,'Reticle Preferences &amp; Control'!A4:J17,COLUMN(G:G),0)*P2),2)</f>
        <v>60</v>
      </c>
      <c r="G16" s="107"/>
      <c r="H16" s="107">
        <f>ROUNDUP((A16/H3)/100*(VLOOKUP(F2,'Reticle Preferences &amp; Control'!A4:J17,COLUMN(D:D),0)*VLOOKUP(F2,'Reticle Preferences &amp; Control'!A4:J17,COLUMN(G:G),0)*P2),2)</f>
        <v>40</v>
      </c>
      <c r="I16" s="107"/>
      <c r="J16" s="107">
        <f>ROUNDUP((A16/J3)/100*(VLOOKUP(F2,'Reticle Preferences &amp; Control'!A4:J17,COLUMN(D:D),0)*VLOOKUP(F2,'Reticle Preferences &amp; Control'!A4:J17,COLUMN(G:G),0)*P2),2)</f>
        <v>30</v>
      </c>
      <c r="K16" s="107"/>
      <c r="L16" s="107">
        <f>ROUNDUP((A16/L3)/100*(VLOOKUP(F2,'Reticle Preferences &amp; Control'!A4:J17,COLUMN(D:D),0)*VLOOKUP(F2,'Reticle Preferences &amp; Control'!A4:J17,COLUMN(G:G),0)*P2),2)</f>
        <v>20</v>
      </c>
      <c r="M16" s="107"/>
      <c r="N16" s="107">
        <f>ROUNDUP((A16/N3)/100*(VLOOKUP(F2,'Reticle Preferences &amp; Control'!A4:J17,COLUMN(D:D),0)*VLOOKUP(F2,'Reticle Preferences &amp; Control'!A4:J17,COLUMN(G:G),0)*P2),2)</f>
        <v>15</v>
      </c>
      <c r="O16" s="107"/>
      <c r="P16" s="107">
        <f>ROUNDUP((A16/P3)/100*(VLOOKUP(F2,'Reticle Preferences &amp; Control'!A4:J17,COLUMN(D:D),0)*VLOOKUP(F2,'Reticle Preferences &amp; Control'!A4:J17,COLUMN(G:G),0)*P2),2)</f>
        <v>12</v>
      </c>
      <c r="Q16" s="107"/>
      <c r="R16" s="107">
        <f>ROUNDUP((A16/R3)/100*(VLOOKUP(F2,'Reticle Preferences &amp; Control'!A4:J17,COLUMN(D:D),0)*VLOOKUP(F2,'Reticle Preferences &amp; Control'!A4:J17,COLUMN(G:G),0)*P2),2)</f>
        <v>10</v>
      </c>
      <c r="S16" s="108"/>
    </row>
    <row r="17" spans="1:19" ht="24.95" customHeight="1">
      <c r="A17" s="98">
        <v>65</v>
      </c>
      <c r="B17" s="99"/>
      <c r="C17" s="99"/>
      <c r="D17" s="99"/>
      <c r="E17" s="99"/>
      <c r="F17" s="107">
        <f>ROUNDUP((A17/F3)/100*(VLOOKUP(F2,'Reticle Preferences &amp; Control'!A4:J17,COLUMN(D:D),0)*VLOOKUP(F2,'Reticle Preferences &amp; Control'!A4:J17,COLUMN(G:G),0)*P2),2)</f>
        <v>65</v>
      </c>
      <c r="G17" s="107"/>
      <c r="H17" s="107">
        <f>ROUNDUP((A17/H3)/100*(VLOOKUP(F2,'Reticle Preferences &amp; Control'!A4:J17,COLUMN(D:D),0)*VLOOKUP(F2,'Reticle Preferences &amp; Control'!A4:J17,COLUMN(G:G),0)*P2),2)</f>
        <v>43.339999999999996</v>
      </c>
      <c r="I17" s="107"/>
      <c r="J17" s="107">
        <f>ROUNDUP((A17/J3)/100*(VLOOKUP(F2,'Reticle Preferences &amp; Control'!A4:J17,COLUMN(D:D),0)*VLOOKUP(F2,'Reticle Preferences &amp; Control'!A4:J17,COLUMN(G:G),0)*P2),2)</f>
        <v>32.5</v>
      </c>
      <c r="K17" s="107"/>
      <c r="L17" s="107">
        <f>ROUNDUP((A17/L3)/100*(VLOOKUP(F2,'Reticle Preferences &amp; Control'!A4:J17,COLUMN(D:D),0)*VLOOKUP(F2,'Reticle Preferences &amp; Control'!A4:J17,COLUMN(G:G),0)*P2),2)</f>
        <v>21.67</v>
      </c>
      <c r="M17" s="107"/>
      <c r="N17" s="107">
        <f>ROUNDUP((A17/N3)/100*(VLOOKUP(F2,'Reticle Preferences &amp; Control'!A4:J17,COLUMN(D:D),0)*VLOOKUP(F2,'Reticle Preferences &amp; Control'!A4:J17,COLUMN(G:G),0)*P2),2)</f>
        <v>16.25</v>
      </c>
      <c r="O17" s="107"/>
      <c r="P17" s="107">
        <f>ROUNDUP((A17/P3)/100*(VLOOKUP(F2,'Reticle Preferences &amp; Control'!A4:J17,COLUMN(D:D),0)*VLOOKUP(F2,'Reticle Preferences &amp; Control'!A4:J17,COLUMN(G:G),0)*P2),2)</f>
        <v>13</v>
      </c>
      <c r="Q17" s="107"/>
      <c r="R17" s="107">
        <f>ROUNDUP((A17/R3)/100*(VLOOKUP(F2,'Reticle Preferences &amp; Control'!A4:J17,COLUMN(D:D),0)*VLOOKUP(F2,'Reticle Preferences &amp; Control'!A4:J17,COLUMN(G:G),0)*P2),2)</f>
        <v>10.84</v>
      </c>
      <c r="S17" s="108"/>
    </row>
    <row r="18" spans="1:19" ht="24.95" customHeight="1">
      <c r="A18" s="98">
        <v>70</v>
      </c>
      <c r="B18" s="99"/>
      <c r="C18" s="99"/>
      <c r="D18" s="99"/>
      <c r="E18" s="99"/>
      <c r="F18" s="107">
        <f>ROUNDUP((A18/F3)/100*(VLOOKUP(F2,'Reticle Preferences &amp; Control'!A4:J17,COLUMN(D:D),0)*VLOOKUP(F2,'Reticle Preferences &amp; Control'!A4:J17,COLUMN(G:G),0)*P2),2)</f>
        <v>70</v>
      </c>
      <c r="G18" s="107"/>
      <c r="H18" s="107">
        <f>ROUNDUP((A18/H3)/100*(VLOOKUP(F2,'Reticle Preferences &amp; Control'!A4:J17,COLUMN(D:D),0)*VLOOKUP(F2,'Reticle Preferences &amp; Control'!A4:J17,COLUMN(G:G),0)*P2),2)</f>
        <v>46.669999999999995</v>
      </c>
      <c r="I18" s="107"/>
      <c r="J18" s="107">
        <f>ROUNDUP((A18/J3)/100*(VLOOKUP(F2,'Reticle Preferences &amp; Control'!A4:J17,COLUMN(D:D),0)*VLOOKUP(F2,'Reticle Preferences &amp; Control'!A4:J17,COLUMN(G:G),0)*P2),2)</f>
        <v>35</v>
      </c>
      <c r="K18" s="107"/>
      <c r="L18" s="107">
        <f>ROUNDUP((A18/L3)/100*(VLOOKUP(F2,'Reticle Preferences &amp; Control'!A4:J17,COLUMN(D:D),0)*VLOOKUP(F2,'Reticle Preferences &amp; Control'!A4:J17,COLUMN(G:G),0)*P2),2)</f>
        <v>23.34</v>
      </c>
      <c r="M18" s="107"/>
      <c r="N18" s="107">
        <f>ROUNDUP((A18/N3)/100*(VLOOKUP(F2,'Reticle Preferences &amp; Control'!A4:J17,COLUMN(D:D),0)*VLOOKUP(F2,'Reticle Preferences &amp; Control'!A4:J17,COLUMN(G:G),0)*P2),2)</f>
        <v>17.5</v>
      </c>
      <c r="O18" s="107"/>
      <c r="P18" s="107">
        <f>ROUNDUP((A18/P3)/100*(VLOOKUP(F2,'Reticle Preferences &amp; Control'!A4:J17,COLUMN(D:D),0)*VLOOKUP(F2,'Reticle Preferences &amp; Control'!A4:J17,COLUMN(G:G),0)*P2),2)</f>
        <v>14</v>
      </c>
      <c r="Q18" s="107"/>
      <c r="R18" s="107">
        <f>ROUNDUP((A18/R3)/100*(VLOOKUP(F2,'Reticle Preferences &amp; Control'!A4:J17,COLUMN(D:D),0)*VLOOKUP(F2,'Reticle Preferences &amp; Control'!A4:J17,COLUMN(G:G),0)*P2),2)</f>
        <v>11.67</v>
      </c>
      <c r="S18" s="108"/>
    </row>
    <row r="19" spans="1:19" ht="24.95" customHeight="1">
      <c r="A19" s="98">
        <v>75</v>
      </c>
      <c r="B19" s="99"/>
      <c r="C19" s="99"/>
      <c r="D19" s="99"/>
      <c r="E19" s="99"/>
      <c r="F19" s="107">
        <f>ROUNDUP((A19/F3)/100*(VLOOKUP(F2,'Reticle Preferences &amp; Control'!A4:J17,COLUMN(D:D),0)*VLOOKUP(F2,'Reticle Preferences &amp; Control'!A4:J17,COLUMN(G:G),0)*P2),2)</f>
        <v>75</v>
      </c>
      <c r="G19" s="107"/>
      <c r="H19" s="107">
        <f>ROUNDUP((A19/H3)/100*(VLOOKUP(F2,'Reticle Preferences &amp; Control'!A4:J17,COLUMN(D:D),0)*VLOOKUP(F2,'Reticle Preferences &amp; Control'!A4:J17,COLUMN(G:G),0)*P2),2)</f>
        <v>50</v>
      </c>
      <c r="I19" s="107"/>
      <c r="J19" s="107">
        <f>ROUNDUP((A19/J3)/100*(VLOOKUP(F2,'Reticle Preferences &amp; Control'!A4:J17,COLUMN(D:D),0)*VLOOKUP(F2,'Reticle Preferences &amp; Control'!A4:J17,COLUMN(G:G),0)*P2),2)</f>
        <v>37.5</v>
      </c>
      <c r="K19" s="107"/>
      <c r="L19" s="107">
        <f>ROUNDUP((A19/L3)/100*(VLOOKUP(F2,'Reticle Preferences &amp; Control'!A4:J17,COLUMN(D:D),0)*VLOOKUP(F2,'Reticle Preferences &amp; Control'!A4:J17,COLUMN(G:G),0)*P2),2)</f>
        <v>25</v>
      </c>
      <c r="M19" s="107"/>
      <c r="N19" s="107">
        <f>ROUNDUP((A19/N3)/100*(VLOOKUP(F2,'Reticle Preferences &amp; Control'!A4:J17,COLUMN(D:D),0)*VLOOKUP(F2,'Reticle Preferences &amp; Control'!A4:J17,COLUMN(G:G),0)*P2),2)</f>
        <v>18.75</v>
      </c>
      <c r="O19" s="107"/>
      <c r="P19" s="107">
        <f>ROUNDUP((A19/P3)/100*(VLOOKUP(F2,'Reticle Preferences &amp; Control'!A4:J17,COLUMN(D:D),0)*VLOOKUP(F2,'Reticle Preferences &amp; Control'!A4:J17,COLUMN(G:G),0)*P2),2)</f>
        <v>15</v>
      </c>
      <c r="Q19" s="107"/>
      <c r="R19" s="107">
        <f>ROUNDUP((A19/R3)/100*(VLOOKUP(F2,'Reticle Preferences &amp; Control'!A4:J17,COLUMN(D:D),0)*VLOOKUP(F2,'Reticle Preferences &amp; Control'!A4:J17,COLUMN(G:G),0)*P2),2)</f>
        <v>12.5</v>
      </c>
      <c r="S19" s="108"/>
    </row>
    <row r="20" spans="1:19" ht="24.95" customHeight="1">
      <c r="A20" s="98">
        <v>80</v>
      </c>
      <c r="B20" s="99"/>
      <c r="C20" s="99"/>
      <c r="D20" s="99"/>
      <c r="E20" s="99"/>
      <c r="F20" s="107">
        <f>ROUNDUP((A20/F3)/100*(VLOOKUP(F2,'Reticle Preferences &amp; Control'!A4:J17,COLUMN(D:D),0)*VLOOKUP(F2,'Reticle Preferences &amp; Control'!A4:J17,COLUMN(G:G),0)*P2),2)</f>
        <v>80</v>
      </c>
      <c r="G20" s="107"/>
      <c r="H20" s="107">
        <f>ROUNDUP((A20/H3)/100*(VLOOKUP(F2,'Reticle Preferences &amp; Control'!A4:J17,COLUMN(D:D),0)*VLOOKUP(F2,'Reticle Preferences &amp; Control'!A4:J17,COLUMN(G:G),0)*P2),2)</f>
        <v>53.339999999999996</v>
      </c>
      <c r="I20" s="107"/>
      <c r="J20" s="107">
        <f>ROUNDUP((A20/J3)/100*(VLOOKUP(F2,'Reticle Preferences &amp; Control'!A4:J17,COLUMN(D:D),0)*VLOOKUP(F2,'Reticle Preferences &amp; Control'!A4:J17,COLUMN(G:G),0)*P2),2)</f>
        <v>40</v>
      </c>
      <c r="K20" s="107"/>
      <c r="L20" s="107">
        <f>ROUNDUP((A20/L3)/100*(VLOOKUP(F2,'Reticle Preferences &amp; Control'!A4:J17,COLUMN(D:D),0)*VLOOKUP(F2,'Reticle Preferences &amp; Control'!A4:J17,COLUMN(G:G),0)*P2),2)</f>
        <v>26.67</v>
      </c>
      <c r="M20" s="107"/>
      <c r="N20" s="107">
        <f>ROUNDUP((A20/N3)/100*(VLOOKUP(F2,'Reticle Preferences &amp; Control'!A4:J17,COLUMN(D:D),0)*VLOOKUP(F2,'Reticle Preferences &amp; Control'!A4:J17,COLUMN(G:G),0)*P2),2)</f>
        <v>20</v>
      </c>
      <c r="O20" s="107"/>
      <c r="P20" s="107">
        <f>ROUNDUP((A20/P3)/100*(VLOOKUP(F2,'Reticle Preferences &amp; Control'!A4:J17,COLUMN(D:D),0)*VLOOKUP(F2,'Reticle Preferences &amp; Control'!A4:J17,COLUMN(G:G),0)*P2),2)</f>
        <v>16</v>
      </c>
      <c r="Q20" s="107"/>
      <c r="R20" s="107">
        <f>ROUNDUP((A20/R3)/100*(VLOOKUP(F2,'Reticle Preferences &amp; Control'!A4:J17,COLUMN(D:D),0)*VLOOKUP(F2,'Reticle Preferences &amp; Control'!A4:J17,COLUMN(G:G),0)*P2),2)</f>
        <v>13.34</v>
      </c>
      <c r="S20" s="108"/>
    </row>
    <row r="21" spans="1:19" ht="24.95" customHeight="1">
      <c r="A21" s="98">
        <v>85</v>
      </c>
      <c r="B21" s="99"/>
      <c r="C21" s="99"/>
      <c r="D21" s="99"/>
      <c r="E21" s="99"/>
      <c r="F21" s="107">
        <f>ROUNDUP((A21/F3)/100*(VLOOKUP(F2,'Reticle Preferences &amp; Control'!A4:J17,COLUMN(D:D),0)*VLOOKUP(F2,'Reticle Preferences &amp; Control'!A4:J17,COLUMN(G:G),0)*P2),2)</f>
        <v>85</v>
      </c>
      <c r="G21" s="107"/>
      <c r="H21" s="107">
        <f>ROUNDUP((A21/H3)/100*(VLOOKUP(F2,'Reticle Preferences &amp; Control'!A4:J17,COLUMN(D:D),0)*VLOOKUP(F2,'Reticle Preferences &amp; Control'!A4:J17,COLUMN(G:G),0)*P2),2)</f>
        <v>56.669999999999995</v>
      </c>
      <c r="I21" s="107"/>
      <c r="J21" s="107">
        <f>ROUNDUP((A21/J3)/100*(VLOOKUP(F2,'Reticle Preferences &amp; Control'!A4:J17,COLUMN(D:D),0)*VLOOKUP(F2,'Reticle Preferences &amp; Control'!A4:J17,COLUMN(G:G),0)*P2),2)</f>
        <v>42.5</v>
      </c>
      <c r="K21" s="107"/>
      <c r="L21" s="107">
        <f>ROUNDUP((A21/L3)/100*(VLOOKUP(F2,'Reticle Preferences &amp; Control'!A4:J17,COLUMN(D:D),0)*VLOOKUP(F2,'Reticle Preferences &amp; Control'!A4:J17,COLUMN(G:G),0)*P2),2)</f>
        <v>28.34</v>
      </c>
      <c r="M21" s="107"/>
      <c r="N21" s="107">
        <f>ROUNDUP((A21/N3)/100*(VLOOKUP(F2,'Reticle Preferences &amp; Control'!A4:J17,COLUMN(D:D),0)*VLOOKUP(F2,'Reticle Preferences &amp; Control'!A4:J17,COLUMN(G:G),0)*P2),2)</f>
        <v>21.25</v>
      </c>
      <c r="O21" s="107"/>
      <c r="P21" s="107">
        <f>ROUNDUP((A21/P3)/100*(VLOOKUP(F2,'Reticle Preferences &amp; Control'!A4:J17,COLUMN(D:D),0)*VLOOKUP(F2,'Reticle Preferences &amp; Control'!A4:J17,COLUMN(G:G),0)*P2),2)</f>
        <v>17</v>
      </c>
      <c r="Q21" s="107"/>
      <c r="R21" s="107">
        <f>ROUNDUP((A21/R3)/100*(VLOOKUP(F2,'Reticle Preferences &amp; Control'!A4:J17,COLUMN(D:D),0)*VLOOKUP(F2,'Reticle Preferences &amp; Control'!A4:J17,COLUMN(G:G),0)*P2),2)</f>
        <v>14.17</v>
      </c>
      <c r="S21" s="108"/>
    </row>
    <row r="22" spans="1:19" ht="24.95" customHeight="1">
      <c r="A22" s="98">
        <v>90</v>
      </c>
      <c r="B22" s="99"/>
      <c r="C22" s="99"/>
      <c r="D22" s="99"/>
      <c r="E22" s="99"/>
      <c r="F22" s="107">
        <f>ROUNDUP((A22/F3)/100*(VLOOKUP(F2,'Reticle Preferences &amp; Control'!A4:J17,COLUMN(D:D),0)*VLOOKUP(F2,'Reticle Preferences &amp; Control'!A4:J17,COLUMN(G:G),0)*P2),2)</f>
        <v>90</v>
      </c>
      <c r="G22" s="107"/>
      <c r="H22" s="107">
        <f>ROUNDUP((A22/H3)/100*(VLOOKUP(F2,'Reticle Preferences &amp; Control'!A4:J17,COLUMN(D:D),0)*VLOOKUP(F2,'Reticle Preferences &amp; Control'!A4:J17,COLUMN(G:G),0)*P2),2)</f>
        <v>60</v>
      </c>
      <c r="I22" s="107"/>
      <c r="J22" s="107">
        <f>ROUNDUP((A22/J3)/100*(VLOOKUP(F2,'Reticle Preferences &amp; Control'!A4:J17,COLUMN(D:D),0)*VLOOKUP(F2,'Reticle Preferences &amp; Control'!A4:J17,COLUMN(G:G),0)*P2),2)</f>
        <v>45</v>
      </c>
      <c r="K22" s="107"/>
      <c r="L22" s="107">
        <f>ROUNDUP((A22/L3)/100*(VLOOKUP(F2,'Reticle Preferences &amp; Control'!A4:J17,COLUMN(D:D),0)*VLOOKUP(F2,'Reticle Preferences &amp; Control'!A4:J17,COLUMN(G:G),0)*P2),2)</f>
        <v>30</v>
      </c>
      <c r="M22" s="107"/>
      <c r="N22" s="107">
        <f>ROUNDUP((A22/N3)/100*(VLOOKUP(F2,'Reticle Preferences &amp; Control'!A4:J17,COLUMN(D:D),0)*VLOOKUP(F2,'Reticle Preferences &amp; Control'!A4:J17,COLUMN(G:G),0)*P2),2)</f>
        <v>22.5</v>
      </c>
      <c r="O22" s="107"/>
      <c r="P22" s="107">
        <f>ROUNDUP((A22/P3)/100*(VLOOKUP(F2,'Reticle Preferences &amp; Control'!A4:J17,COLUMN(D:D),0)*VLOOKUP(F2,'Reticle Preferences &amp; Control'!A4:J17,COLUMN(G:G),0)*P2),2)</f>
        <v>18</v>
      </c>
      <c r="Q22" s="107"/>
      <c r="R22" s="107">
        <f>ROUNDUP((A22/R3)/100*(VLOOKUP(F2,'Reticle Preferences &amp; Control'!A4:J17,COLUMN(D:D),0)*VLOOKUP(F2,'Reticle Preferences &amp; Control'!A4:J17,COLUMN(G:G),0)*P2),2)</f>
        <v>15</v>
      </c>
      <c r="S22" s="108"/>
    </row>
    <row r="23" spans="1:19" ht="24.95" customHeight="1">
      <c r="A23" s="98">
        <v>95</v>
      </c>
      <c r="B23" s="99"/>
      <c r="C23" s="99"/>
      <c r="D23" s="99"/>
      <c r="E23" s="99"/>
      <c r="F23" s="107">
        <f>ROUNDUP((A23/F3)/100*(VLOOKUP(F2,'Reticle Preferences &amp; Control'!A4:J17,COLUMN(D:D),0)*VLOOKUP(F2,'Reticle Preferences &amp; Control'!A4:J17,COLUMN(G:G),0)*P2),2)</f>
        <v>95</v>
      </c>
      <c r="G23" s="107"/>
      <c r="H23" s="107">
        <f>ROUNDUP((A23/H3)/100*(VLOOKUP(F2,'Reticle Preferences &amp; Control'!A4:J17,COLUMN(D:D),0)*VLOOKUP(F2,'Reticle Preferences &amp; Control'!A4:J17,COLUMN(G:G),0)*P2),2)</f>
        <v>63.339999999999996</v>
      </c>
      <c r="I23" s="107"/>
      <c r="J23" s="107">
        <f>ROUNDUP((A23/J3)/100*(VLOOKUP(F2,'Reticle Preferences &amp; Control'!A4:J17,COLUMN(D:D),0)*VLOOKUP(F2,'Reticle Preferences &amp; Control'!A4:J17,COLUMN(G:G),0)*P2),2)</f>
        <v>47.5</v>
      </c>
      <c r="K23" s="107"/>
      <c r="L23" s="107">
        <f>ROUNDUP((A23/L3)/100*(VLOOKUP(F2,'Reticle Preferences &amp; Control'!A4:J17,COLUMN(D:D),0)*VLOOKUP(F2,'Reticle Preferences &amp; Control'!A4:J17,COLUMN(G:G),0)*P2),2)</f>
        <v>31.67</v>
      </c>
      <c r="M23" s="107"/>
      <c r="N23" s="107">
        <f>ROUNDUP((A23/N3)/100*(VLOOKUP(F2,'Reticle Preferences &amp; Control'!A4:J17,COLUMN(D:D),0)*VLOOKUP(F2,'Reticle Preferences &amp; Control'!A4:J17,COLUMN(G:G),0)*P2),2)</f>
        <v>23.75</v>
      </c>
      <c r="O23" s="107"/>
      <c r="P23" s="107">
        <f>ROUNDUP((A23/P3)/100*(VLOOKUP(F2,'Reticle Preferences &amp; Control'!A4:J17,COLUMN(D:D),0)*VLOOKUP(F2,'Reticle Preferences &amp; Control'!A4:J17,COLUMN(G:G),0)*P2),2)</f>
        <v>19</v>
      </c>
      <c r="Q23" s="107"/>
      <c r="R23" s="107">
        <f>ROUNDUP((A23/R3)/100*(VLOOKUP(F2,'Reticle Preferences &amp; Control'!A4:J17,COLUMN(D:D),0)*VLOOKUP(F2,'Reticle Preferences &amp; Control'!A4:J17,COLUMN(G:G),0)*P2),2)</f>
        <v>15.84</v>
      </c>
      <c r="S23" s="108"/>
    </row>
    <row r="24" spans="1:19" ht="24.95" customHeight="1">
      <c r="A24" s="98">
        <v>100</v>
      </c>
      <c r="B24" s="99"/>
      <c r="C24" s="99"/>
      <c r="D24" s="99"/>
      <c r="E24" s="99"/>
      <c r="F24" s="107">
        <f>ROUNDUP((A24/F3)/100*(VLOOKUP(F2,'Reticle Preferences &amp; Control'!A4:J17,COLUMN(D:D),0)*VLOOKUP(F2,'Reticle Preferences &amp; Control'!A4:J17,COLUMN(G:G),0)*P2),2)</f>
        <v>100</v>
      </c>
      <c r="G24" s="107"/>
      <c r="H24" s="107">
        <f>ROUNDUP((A24/H3)/100*(VLOOKUP(F2,'Reticle Preferences &amp; Control'!A4:J17,COLUMN(D:D),0)*VLOOKUP(F2,'Reticle Preferences &amp; Control'!A4:J17,COLUMN(G:G),0)*P2),2)</f>
        <v>66.67</v>
      </c>
      <c r="I24" s="107"/>
      <c r="J24" s="107">
        <f>ROUNDUP((A24/J3)/100*(VLOOKUP(F2,'Reticle Preferences &amp; Control'!A4:J17,COLUMN(D:D),0)*VLOOKUP(F2,'Reticle Preferences &amp; Control'!A4:J17,COLUMN(G:G),0)*P2),2)</f>
        <v>50</v>
      </c>
      <c r="K24" s="107"/>
      <c r="L24" s="107">
        <f>ROUNDUP((A24/L3)/100*(VLOOKUP(F2,'Reticle Preferences &amp; Control'!A4:J17,COLUMN(D:D),0)*VLOOKUP(F2,'Reticle Preferences &amp; Control'!A4:J17,COLUMN(G:G),0)*P2),2)</f>
        <v>33.339999999999996</v>
      </c>
      <c r="M24" s="107"/>
      <c r="N24" s="107">
        <f>ROUNDUP((A24/N3)/100*(VLOOKUP(F2,'Reticle Preferences &amp; Control'!A4:J17,COLUMN(D:D),0)*VLOOKUP(F2,'Reticle Preferences &amp; Control'!A4:J17,COLUMN(G:G),0)*P2),2)</f>
        <v>25</v>
      </c>
      <c r="O24" s="107"/>
      <c r="P24" s="107">
        <f>ROUNDUP((A24/P3)/100*(VLOOKUP(F2,'Reticle Preferences &amp; Control'!A4:J17,COLUMN(D:D),0)*VLOOKUP(F2,'Reticle Preferences &amp; Control'!A4:J17,COLUMN(G:G),0)*P2),2)</f>
        <v>20</v>
      </c>
      <c r="Q24" s="107"/>
      <c r="R24" s="107">
        <f>ROUNDUP((A24/R3)/100*(VLOOKUP(F2,'Reticle Preferences &amp; Control'!A4:J17,COLUMN(D:D),0)*VLOOKUP(F2,'Reticle Preferences &amp; Control'!A4:J17,COLUMN(G:G),0)*P2),2)</f>
        <v>16.670000000000002</v>
      </c>
      <c r="S24" s="108"/>
    </row>
    <row r="25" spans="1:19" ht="24.95" customHeight="1">
      <c r="A25" s="98">
        <v>105</v>
      </c>
      <c r="B25" s="99"/>
      <c r="C25" s="99"/>
      <c r="D25" s="99"/>
      <c r="E25" s="99"/>
      <c r="F25" s="107">
        <f>ROUNDUP((A25/F3)/100*(VLOOKUP(F2,'Reticle Preferences &amp; Control'!A4:J17,COLUMN(D:D),0)*VLOOKUP(F2,'Reticle Preferences &amp; Control'!A4:J17,COLUMN(G:G),0)*P2),2)</f>
        <v>105</v>
      </c>
      <c r="G25" s="107"/>
      <c r="H25" s="107">
        <f>ROUNDUP((A25/H3)/100*(VLOOKUP(F2,'Reticle Preferences &amp; Control'!A4:J17,COLUMN(D:D),0)*VLOOKUP(F2,'Reticle Preferences &amp; Control'!A4:J17,COLUMN(G:G),0)*P2),2)</f>
        <v>70</v>
      </c>
      <c r="I25" s="107"/>
      <c r="J25" s="107">
        <f>ROUNDUP((A25/J3)/100*(VLOOKUP(F2,'Reticle Preferences &amp; Control'!A4:J17,COLUMN(D:D),0)*VLOOKUP(F2,'Reticle Preferences &amp; Control'!A4:J17,COLUMN(G:G),0)*P2),2)</f>
        <v>52.5</v>
      </c>
      <c r="K25" s="107"/>
      <c r="L25" s="107">
        <f>ROUNDUP((A25/L3)/100*(VLOOKUP(F2,'Reticle Preferences &amp; Control'!A4:J17,COLUMN(D:D),0)*VLOOKUP(F2,'Reticle Preferences &amp; Control'!A4:J17,COLUMN(G:G),0)*P2),2)</f>
        <v>35</v>
      </c>
      <c r="M25" s="107"/>
      <c r="N25" s="107">
        <f>ROUNDUP((A25/N3)/100*(VLOOKUP(F2,'Reticle Preferences &amp; Control'!A4:J17,COLUMN(D:D),0)*VLOOKUP(F2,'Reticle Preferences &amp; Control'!A4:J17,COLUMN(G:G),0)*P2),2)</f>
        <v>26.25</v>
      </c>
      <c r="O25" s="107"/>
      <c r="P25" s="107">
        <f>ROUNDUP((A25/P3)/100*(VLOOKUP(F2,'Reticle Preferences &amp; Control'!A4:J17,COLUMN(D:D),0)*VLOOKUP(F2,'Reticle Preferences &amp; Control'!A4:J17,COLUMN(G:G),0)*P2),2)</f>
        <v>21</v>
      </c>
      <c r="Q25" s="107"/>
      <c r="R25" s="107">
        <f>ROUNDUP((A25/R3)/100*(VLOOKUP(F2,'Reticle Preferences &amp; Control'!A4:J17,COLUMN(D:D),0)*VLOOKUP(F2,'Reticle Preferences &amp; Control'!A4:J17,COLUMN(G:G),0)*P2),2)</f>
        <v>17.5</v>
      </c>
      <c r="S25" s="108"/>
    </row>
    <row r="26" spans="1:19" ht="24.95" customHeight="1">
      <c r="A26" s="98">
        <v>110</v>
      </c>
      <c r="B26" s="99"/>
      <c r="C26" s="99"/>
      <c r="D26" s="99"/>
      <c r="E26" s="99"/>
      <c r="F26" s="107">
        <f>ROUNDUP((A26/F3)/100*(VLOOKUP(F2,'Reticle Preferences &amp; Control'!A4:J17,COLUMN(D:D),0)*VLOOKUP(F2,'Reticle Preferences &amp; Control'!A4:J17,COLUMN(G:G),0)*P2),2)</f>
        <v>110</v>
      </c>
      <c r="G26" s="107"/>
      <c r="H26" s="107">
        <f>ROUNDUP((A26/H3)/100*(VLOOKUP(F2,'Reticle Preferences &amp; Control'!A4:J17,COLUMN(D:D),0)*VLOOKUP(F2,'Reticle Preferences &amp; Control'!A4:J17,COLUMN(G:G),0)*P2),2)</f>
        <v>73.34</v>
      </c>
      <c r="I26" s="107"/>
      <c r="J26" s="107">
        <f>ROUNDUP((A26/J3)/100*(VLOOKUP(F2,'Reticle Preferences &amp; Control'!A4:J17,COLUMN(D:D),0)*VLOOKUP(F2,'Reticle Preferences &amp; Control'!A4:J17,COLUMN(G:G),0)*P2),2)</f>
        <v>55</v>
      </c>
      <c r="K26" s="107"/>
      <c r="L26" s="107">
        <f>ROUNDUP((A26/L3)/100*(VLOOKUP(F2,'Reticle Preferences &amp; Control'!A4:J17,COLUMN(D:D),0)*VLOOKUP(F2,'Reticle Preferences &amp; Control'!A4:J17,COLUMN(G:G),0)*P2),2)</f>
        <v>36.669999999999995</v>
      </c>
      <c r="M26" s="107"/>
      <c r="N26" s="107">
        <f>ROUNDUP((A26/N3)/100*(VLOOKUP(F2,'Reticle Preferences &amp; Control'!A4:J17,COLUMN(D:D),0)*VLOOKUP(F2,'Reticle Preferences &amp; Control'!A4:J17,COLUMN(G:G),0)*P2),2)</f>
        <v>27.5</v>
      </c>
      <c r="O26" s="107"/>
      <c r="P26" s="107">
        <f>ROUNDUP((A26/P3)/100*(VLOOKUP(F2,'Reticle Preferences &amp; Control'!A4:J17,COLUMN(D:D),0)*VLOOKUP(F2,'Reticle Preferences &amp; Control'!A4:J17,COLUMN(G:G),0)*P2),2)</f>
        <v>22</v>
      </c>
      <c r="Q26" s="107"/>
      <c r="R26" s="107">
        <f>ROUNDUP((A26/R3)/100*(VLOOKUP(F2,'Reticle Preferences &amp; Control'!A4:J17,COLUMN(D:D),0)*VLOOKUP(F2,'Reticle Preferences &amp; Control'!A4:J17,COLUMN(G:G),0)*P2),2)</f>
        <v>18.34</v>
      </c>
      <c r="S26" s="108"/>
    </row>
    <row r="27" spans="1:19" ht="24.95" customHeight="1">
      <c r="A27" s="98">
        <v>115</v>
      </c>
      <c r="B27" s="99"/>
      <c r="C27" s="99"/>
      <c r="D27" s="99"/>
      <c r="E27" s="99"/>
      <c r="F27" s="107">
        <f>ROUNDUP((A27/F3)/100*(VLOOKUP(F2,'Reticle Preferences &amp; Control'!A4:J17,COLUMN(D:D),0)*VLOOKUP(F2,'Reticle Preferences &amp; Control'!A4:J17,COLUMN(G:G),0)*P2),2)</f>
        <v>115</v>
      </c>
      <c r="G27" s="107"/>
      <c r="H27" s="107">
        <f>ROUNDUP((A27/H3)/100*(VLOOKUP(F2,'Reticle Preferences &amp; Control'!A4:J17,COLUMN(D:D),0)*VLOOKUP(F2,'Reticle Preferences &amp; Control'!A4:J17,COLUMN(G:G),0)*P2),2)</f>
        <v>76.67</v>
      </c>
      <c r="I27" s="107"/>
      <c r="J27" s="107">
        <f>ROUNDUP((A27/J3)/100*(VLOOKUP(F2,'Reticle Preferences &amp; Control'!A4:J17,COLUMN(D:D),0)*VLOOKUP(F2,'Reticle Preferences &amp; Control'!A4:J17,COLUMN(G:G),0)*P2),2)</f>
        <v>57.5</v>
      </c>
      <c r="K27" s="107"/>
      <c r="L27" s="107">
        <f>ROUNDUP((A27/L3)/100*(VLOOKUP(F2,'Reticle Preferences &amp; Control'!A4:J17,COLUMN(D:D),0)*VLOOKUP(F2,'Reticle Preferences &amp; Control'!A4:J17,COLUMN(G:G),0)*P2),2)</f>
        <v>38.339999999999996</v>
      </c>
      <c r="M27" s="107"/>
      <c r="N27" s="107">
        <f>ROUNDUP((A27/N3)/100*(VLOOKUP(F2,'Reticle Preferences &amp; Control'!A4:J17,COLUMN(D:D),0)*VLOOKUP(F2,'Reticle Preferences &amp; Control'!A4:J17,COLUMN(G:G),0)*P2),2)</f>
        <v>28.75</v>
      </c>
      <c r="O27" s="107"/>
      <c r="P27" s="107">
        <f>ROUNDUP((A27/P3)/100*(VLOOKUP(F2,'Reticle Preferences &amp; Control'!A4:J17,COLUMN(D:D),0)*VLOOKUP(F2,'Reticle Preferences &amp; Control'!A4:J17,COLUMN(G:G),0)*P2),2)</f>
        <v>23</v>
      </c>
      <c r="Q27" s="107"/>
      <c r="R27" s="107">
        <f>ROUNDUP((A27/R3)/100*(VLOOKUP(F2,'Reticle Preferences &amp; Control'!A4:J17,COLUMN(D:D),0)*VLOOKUP(F2,'Reticle Preferences &amp; Control'!A4:J17,COLUMN(G:G),0)*P2),2)</f>
        <v>19.170000000000002</v>
      </c>
      <c r="S27" s="108"/>
    </row>
    <row r="28" spans="1:19" ht="24.95" customHeight="1">
      <c r="A28" s="98">
        <v>120</v>
      </c>
      <c r="B28" s="99"/>
      <c r="C28" s="99"/>
      <c r="D28" s="99"/>
      <c r="E28" s="99"/>
      <c r="F28" s="107">
        <f>ROUNDUP((A28/F3)/100*(VLOOKUP(F2,'Reticle Preferences &amp; Control'!A4:J17,COLUMN(D:D),0)*VLOOKUP(F2,'Reticle Preferences &amp; Control'!A4:J17,COLUMN(G:G),0)*P2),2)</f>
        <v>120</v>
      </c>
      <c r="G28" s="107"/>
      <c r="H28" s="107">
        <f>ROUNDUP((A28/H3)/100*(VLOOKUP(F2,'Reticle Preferences &amp; Control'!A4:J17,COLUMN(D:D),0)*VLOOKUP(F2,'Reticle Preferences &amp; Control'!A4:J17,COLUMN(G:G),0)*P2),2)</f>
        <v>80</v>
      </c>
      <c r="I28" s="107"/>
      <c r="J28" s="107">
        <f>ROUNDUP((A28/J3)/100*(VLOOKUP(F2,'Reticle Preferences &amp; Control'!A4:J17,COLUMN(D:D),0)*VLOOKUP(F2,'Reticle Preferences &amp; Control'!A4:J17,COLUMN(G:G),0)*P2),2)</f>
        <v>60</v>
      </c>
      <c r="K28" s="107"/>
      <c r="L28" s="107">
        <f>ROUNDUP((A28/L3)/100*(VLOOKUP(F2,'Reticle Preferences &amp; Control'!A4:J17,COLUMN(D:D),0)*VLOOKUP(F2,'Reticle Preferences &amp; Control'!A4:J17,COLUMN(G:G),0)*P2),2)</f>
        <v>40</v>
      </c>
      <c r="M28" s="107"/>
      <c r="N28" s="107">
        <f>ROUNDUP((A28/N3)/100*(VLOOKUP(F2,'Reticle Preferences &amp; Control'!A4:J17,COLUMN(D:D),0)*VLOOKUP(F2,'Reticle Preferences &amp; Control'!A4:J17,COLUMN(G:G),0)*P2),2)</f>
        <v>30</v>
      </c>
      <c r="O28" s="107"/>
      <c r="P28" s="107">
        <f>ROUNDUP((A28/P3)/100*(VLOOKUP(F2,'Reticle Preferences &amp; Control'!A4:J17,COLUMN(D:D),0)*VLOOKUP(F2,'Reticle Preferences &amp; Control'!A4:J17,COLUMN(G:G),0)*P2),2)</f>
        <v>24</v>
      </c>
      <c r="Q28" s="107"/>
      <c r="R28" s="107">
        <f>ROUNDUP((A28/R3)/100*(VLOOKUP(F2,'Reticle Preferences &amp; Control'!A4:J17,COLUMN(D:D),0)*VLOOKUP(F2,'Reticle Preferences &amp; Control'!A4:J17,COLUMN(G:G),0)*P2),2)</f>
        <v>20</v>
      </c>
      <c r="S28" s="108"/>
    </row>
    <row r="29" spans="1:19" ht="24.95" customHeight="1" thickBot="1">
      <c r="A29" s="32">
        <v>125</v>
      </c>
      <c r="B29" s="33"/>
      <c r="C29" s="33"/>
      <c r="D29" s="33"/>
      <c r="E29" s="33"/>
      <c r="F29" s="109">
        <f>ROUNDUP((A29/F3)/100*(VLOOKUP(F2,'Reticle Preferences &amp; Control'!A4:J17,COLUMN(D:D),0)*VLOOKUP(F2,'Reticle Preferences &amp; Control'!A4:J17,COLUMN(G:G),0)*P2),2)</f>
        <v>125</v>
      </c>
      <c r="G29" s="109"/>
      <c r="H29" s="109">
        <f>ROUNDUP((A29/H3)/100*(VLOOKUP(F2,'Reticle Preferences &amp; Control'!A4:J17,COLUMN(D:D),0)*VLOOKUP(F2,'Reticle Preferences &amp; Control'!A4:J17,COLUMN(G:G),0)*P2),2)</f>
        <v>83.34</v>
      </c>
      <c r="I29" s="109"/>
      <c r="J29" s="109">
        <f>ROUNDUP((A29/J3)/100*(VLOOKUP(F2,'Reticle Preferences &amp; Control'!A4:J17,COLUMN(D:D),0)*VLOOKUP(F2,'Reticle Preferences &amp; Control'!A4:J17,COLUMN(G:G),0)*P2),2)</f>
        <v>62.5</v>
      </c>
      <c r="K29" s="109"/>
      <c r="L29" s="109">
        <f>ROUNDUP((A29/L3)/100*(VLOOKUP(F2,'Reticle Preferences &amp; Control'!A4:J17,COLUMN(D:D),0)*VLOOKUP(F2,'Reticle Preferences &amp; Control'!A4:J17,COLUMN(G:G),0)*P2),2)</f>
        <v>41.669999999999995</v>
      </c>
      <c r="M29" s="109"/>
      <c r="N29" s="109">
        <f>ROUNDUP((A29/N3)/100*(VLOOKUP(F2,'Reticle Preferences &amp; Control'!A4:J17,COLUMN(D:D),0)*VLOOKUP(F2,'Reticle Preferences &amp; Control'!A4:J17,COLUMN(G:G),0)*P2),2)</f>
        <v>31.25</v>
      </c>
      <c r="O29" s="109"/>
      <c r="P29" s="109">
        <f>ROUNDUP((A29/P3)/100*(VLOOKUP(F2,'Reticle Preferences &amp; Control'!A4:J17,COLUMN(D:D),0)*VLOOKUP(F2,'Reticle Preferences &amp; Control'!A4:J17,COLUMN(G:G),0)*P2),2)</f>
        <v>25</v>
      </c>
      <c r="Q29" s="109"/>
      <c r="R29" s="109">
        <f>ROUNDUP((A29/R3)/100*(VLOOKUP(F2,'Reticle Preferences &amp; Control'!A4:J17,COLUMN(D:D),0)*VLOOKUP(F2,'Reticle Preferences &amp; Control'!A4:J17,COLUMN(G:G),0)*P2),2)</f>
        <v>20.84</v>
      </c>
      <c r="S29" s="110"/>
    </row>
    <row r="30" spans="1:19" ht="24.95" customHeight="1" thickBot="1">
      <c r="A30" s="111" t="s">
        <v>56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3"/>
    </row>
  </sheetData>
  <sheetProtection algorithmName="SHA-512" hashValue="tj3Y5DxzTFZ4Iitjctr0nuHvOjG5R4N/+eqKMel2VkRrA4lecgVgq3X0Aq0bYjySgHpkjz/YdD71bBVrDA0rCQ==" saltValue="0QIQ7ykRSiGy62+YqYP03Q==" spinCount="100000" sheet="1" objects="1" scenarios="1"/>
  <mergeCells count="217">
    <mergeCell ref="A30:S30"/>
    <mergeCell ref="J5:K5"/>
    <mergeCell ref="L5:M5"/>
    <mergeCell ref="N5:O5"/>
    <mergeCell ref="P5:Q5"/>
    <mergeCell ref="R5:S5"/>
    <mergeCell ref="J6:K6"/>
    <mergeCell ref="L6:M6"/>
    <mergeCell ref="N6:O6"/>
    <mergeCell ref="P6:Q6"/>
    <mergeCell ref="A7:E7"/>
    <mergeCell ref="A8:E8"/>
    <mergeCell ref="A9:E9"/>
    <mergeCell ref="A10:E10"/>
    <mergeCell ref="A11:E11"/>
    <mergeCell ref="A5:E5"/>
    <mergeCell ref="A6:E6"/>
    <mergeCell ref="A21:E21"/>
    <mergeCell ref="A12:E12"/>
    <mergeCell ref="A13:E13"/>
    <mergeCell ref="A14:E14"/>
    <mergeCell ref="A15:E15"/>
    <mergeCell ref="A16:E16"/>
    <mergeCell ref="A27:E27"/>
    <mergeCell ref="A2:E2"/>
    <mergeCell ref="F2:I2"/>
    <mergeCell ref="P2:Q2"/>
    <mergeCell ref="J2:O2"/>
    <mergeCell ref="A1:Q1"/>
    <mergeCell ref="R1:S2"/>
    <mergeCell ref="F5:G5"/>
    <mergeCell ref="H5:I5"/>
    <mergeCell ref="F6:G6"/>
    <mergeCell ref="A4:E4"/>
    <mergeCell ref="A3:E3"/>
    <mergeCell ref="F3:G3"/>
    <mergeCell ref="H3:I3"/>
    <mergeCell ref="J3:K3"/>
    <mergeCell ref="L3:M3"/>
    <mergeCell ref="F4:S4"/>
    <mergeCell ref="N3:O3"/>
    <mergeCell ref="P3:Q3"/>
    <mergeCell ref="R3:S3"/>
    <mergeCell ref="H6:I6"/>
    <mergeCell ref="R6:S6"/>
    <mergeCell ref="F8:G8"/>
    <mergeCell ref="H8:I8"/>
    <mergeCell ref="A29:E29"/>
    <mergeCell ref="A22:E22"/>
    <mergeCell ref="A23:E23"/>
    <mergeCell ref="A24:E24"/>
    <mergeCell ref="A25:E25"/>
    <mergeCell ref="A26:E26"/>
    <mergeCell ref="A28:E28"/>
    <mergeCell ref="A20:E20"/>
    <mergeCell ref="A17:E17"/>
    <mergeCell ref="A18:E18"/>
    <mergeCell ref="A19:E19"/>
    <mergeCell ref="F27:G27"/>
    <mergeCell ref="H27:I27"/>
    <mergeCell ref="J9:K9"/>
    <mergeCell ref="L9:M9"/>
    <mergeCell ref="N9:O9"/>
    <mergeCell ref="P9:Q9"/>
    <mergeCell ref="R9:S9"/>
    <mergeCell ref="J8:K8"/>
    <mergeCell ref="L8:M8"/>
    <mergeCell ref="N8:O8"/>
    <mergeCell ref="P8:Q8"/>
    <mergeCell ref="F7:G7"/>
    <mergeCell ref="H7:I7"/>
    <mergeCell ref="J7:K7"/>
    <mergeCell ref="L7:M7"/>
    <mergeCell ref="N7:O7"/>
    <mergeCell ref="P7:Q7"/>
    <mergeCell ref="R7:S7"/>
    <mergeCell ref="R10:S10"/>
    <mergeCell ref="F11:G11"/>
    <mergeCell ref="H11:I11"/>
    <mergeCell ref="J11:K11"/>
    <mergeCell ref="L11:M11"/>
    <mergeCell ref="N11:O11"/>
    <mergeCell ref="P11:Q11"/>
    <mergeCell ref="R11:S11"/>
    <mergeCell ref="J10:K10"/>
    <mergeCell ref="L10:M10"/>
    <mergeCell ref="N10:O10"/>
    <mergeCell ref="P10:Q10"/>
    <mergeCell ref="F10:G10"/>
    <mergeCell ref="H10:I10"/>
    <mergeCell ref="R8:S8"/>
    <mergeCell ref="F9:G9"/>
    <mergeCell ref="H9:I9"/>
    <mergeCell ref="R12:S12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F12:G12"/>
    <mergeCell ref="H12:I12"/>
    <mergeCell ref="R14:S14"/>
    <mergeCell ref="F15:G15"/>
    <mergeCell ref="H15:I15"/>
    <mergeCell ref="J15:K15"/>
    <mergeCell ref="L15:M15"/>
    <mergeCell ref="N15:O15"/>
    <mergeCell ref="P15:Q15"/>
    <mergeCell ref="R15:S15"/>
    <mergeCell ref="J14:K14"/>
    <mergeCell ref="L14:M14"/>
    <mergeCell ref="N14:O14"/>
    <mergeCell ref="P14:Q14"/>
    <mergeCell ref="F14:G14"/>
    <mergeCell ref="H14:I14"/>
    <mergeCell ref="P16:Q16"/>
    <mergeCell ref="R16:S16"/>
    <mergeCell ref="F17:G17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F16:G16"/>
    <mergeCell ref="N18:O18"/>
    <mergeCell ref="P18:Q18"/>
    <mergeCell ref="R18:S18"/>
    <mergeCell ref="F19:G19"/>
    <mergeCell ref="H19:I19"/>
    <mergeCell ref="J19:K19"/>
    <mergeCell ref="L19:M19"/>
    <mergeCell ref="N19:O19"/>
    <mergeCell ref="P19:Q19"/>
    <mergeCell ref="R19:S19"/>
    <mergeCell ref="F18:G18"/>
    <mergeCell ref="H18:I18"/>
    <mergeCell ref="J18:K18"/>
    <mergeCell ref="L18:M18"/>
    <mergeCell ref="N20:O20"/>
    <mergeCell ref="P20:Q20"/>
    <mergeCell ref="R20:S20"/>
    <mergeCell ref="F21:G21"/>
    <mergeCell ref="H21:I21"/>
    <mergeCell ref="J21:K21"/>
    <mergeCell ref="L21:M21"/>
    <mergeCell ref="N21:O21"/>
    <mergeCell ref="P21:Q21"/>
    <mergeCell ref="R21:S21"/>
    <mergeCell ref="F20:G20"/>
    <mergeCell ref="H20:I20"/>
    <mergeCell ref="J20:K20"/>
    <mergeCell ref="L20:M20"/>
    <mergeCell ref="N22:O22"/>
    <mergeCell ref="P22:Q22"/>
    <mergeCell ref="R22:S22"/>
    <mergeCell ref="F23:G23"/>
    <mergeCell ref="H23:I23"/>
    <mergeCell ref="J23:K23"/>
    <mergeCell ref="L23:M23"/>
    <mergeCell ref="N23:O23"/>
    <mergeCell ref="P23:Q23"/>
    <mergeCell ref="R23:S23"/>
    <mergeCell ref="F22:G22"/>
    <mergeCell ref="H22:I22"/>
    <mergeCell ref="J22:K22"/>
    <mergeCell ref="L22:M22"/>
    <mergeCell ref="J26:K26"/>
    <mergeCell ref="L26:M26"/>
    <mergeCell ref="N24:O24"/>
    <mergeCell ref="P24:Q24"/>
    <mergeCell ref="R24:S24"/>
    <mergeCell ref="F25:G25"/>
    <mergeCell ref="H25:I25"/>
    <mergeCell ref="J25:K25"/>
    <mergeCell ref="L25:M25"/>
    <mergeCell ref="N25:O25"/>
    <mergeCell ref="P25:Q25"/>
    <mergeCell ref="R25:S25"/>
    <mergeCell ref="F24:G24"/>
    <mergeCell ref="H24:I24"/>
    <mergeCell ref="J24:K24"/>
    <mergeCell ref="L24:M24"/>
    <mergeCell ref="N26:O26"/>
    <mergeCell ref="P26:Q26"/>
    <mergeCell ref="R26:S26"/>
    <mergeCell ref="F26:G26"/>
    <mergeCell ref="H26:I26"/>
    <mergeCell ref="J27:K27"/>
    <mergeCell ref="N29:O29"/>
    <mergeCell ref="P29:Q29"/>
    <mergeCell ref="R29:S29"/>
    <mergeCell ref="F29:G29"/>
    <mergeCell ref="H29:I29"/>
    <mergeCell ref="J29:K29"/>
    <mergeCell ref="L29:M29"/>
    <mergeCell ref="N28:O28"/>
    <mergeCell ref="P28:Q28"/>
    <mergeCell ref="R28:S28"/>
    <mergeCell ref="F28:G28"/>
    <mergeCell ref="H28:I28"/>
    <mergeCell ref="J28:K28"/>
    <mergeCell ref="L28:M28"/>
    <mergeCell ref="L27:M27"/>
    <mergeCell ref="N27:O27"/>
    <mergeCell ref="P27:Q27"/>
    <mergeCell ref="R27:S27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OFFSET('Reticle Preferences &amp; Control'!$A$4,,,COUNTIF('Reticle Preferences &amp; Control'!$A$4:$A$17,"&gt;"""),)</xm:f>
          </x14:formula1>
          <xm:sqref>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</sheetPr>
  <dimension ref="A1:AC20"/>
  <sheetViews>
    <sheetView zoomScaleNormal="100" zoomScaleSheetLayoutView="100" workbookViewId="0">
      <selection activeCell="A2" sqref="A2:C2"/>
    </sheetView>
  </sheetViews>
  <sheetFormatPr baseColWidth="10" defaultColWidth="4.125" defaultRowHeight="24.95" customHeight="1"/>
  <cols>
    <col min="1" max="16384" width="4.125" style="13"/>
  </cols>
  <sheetData>
    <row r="1" spans="1:29" ht="24.95" customHeight="1" thickBot="1">
      <c r="A1" s="63" t="s">
        <v>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1:29" ht="24.95" customHeight="1" thickBot="1">
      <c r="A2" s="95" t="s">
        <v>10</v>
      </c>
      <c r="B2" s="87"/>
      <c r="C2" s="87"/>
      <c r="D2" s="168" t="s">
        <v>41</v>
      </c>
      <c r="E2" s="169"/>
      <c r="F2" s="170"/>
      <c r="G2" s="171"/>
      <c r="H2" s="171"/>
      <c r="I2" s="171"/>
      <c r="J2" s="171"/>
      <c r="K2" s="171"/>
      <c r="L2" s="171"/>
      <c r="M2" s="171"/>
      <c r="N2" s="172"/>
      <c r="O2" s="140" t="s">
        <v>55</v>
      </c>
      <c r="P2" s="141"/>
      <c r="Q2" s="141"/>
      <c r="R2" s="141"/>
      <c r="S2" s="141"/>
      <c r="T2" s="142"/>
      <c r="U2" s="48" t="s">
        <v>29</v>
      </c>
      <c r="V2" s="49"/>
      <c r="W2" s="49"/>
      <c r="X2" s="49"/>
      <c r="Y2" s="49"/>
      <c r="Z2" s="49"/>
      <c r="AA2" s="114">
        <v>3</v>
      </c>
      <c r="AB2" s="115"/>
    </row>
    <row r="3" spans="1:29" ht="24.95" customHeight="1">
      <c r="A3" s="50" t="s">
        <v>1</v>
      </c>
      <c r="B3" s="43"/>
      <c r="C3" s="43"/>
      <c r="D3" s="43" t="s">
        <v>52</v>
      </c>
      <c r="E3" s="43"/>
      <c r="F3" s="43"/>
      <c r="G3" s="43"/>
      <c r="H3" s="43" t="s">
        <v>54</v>
      </c>
      <c r="I3" s="43"/>
      <c r="J3" s="43"/>
      <c r="K3" s="43"/>
      <c r="L3" s="43" t="s">
        <v>53</v>
      </c>
      <c r="M3" s="43"/>
      <c r="N3" s="44"/>
      <c r="O3" s="143"/>
      <c r="P3" s="144"/>
      <c r="Q3" s="144"/>
      <c r="R3" s="144"/>
      <c r="S3" s="144"/>
      <c r="T3" s="145"/>
      <c r="U3" s="50" t="s">
        <v>26</v>
      </c>
      <c r="V3" s="43"/>
      <c r="W3" s="43"/>
      <c r="X3" s="43"/>
      <c r="Y3" s="43"/>
      <c r="Z3" s="43"/>
      <c r="AA3" s="43"/>
      <c r="AB3" s="44"/>
    </row>
    <row r="4" spans="1:29" ht="24.95" customHeight="1" thickBot="1">
      <c r="A4" s="66"/>
      <c r="B4" s="67"/>
      <c r="C4" s="67"/>
      <c r="D4" s="67" t="s">
        <v>2</v>
      </c>
      <c r="E4" s="67"/>
      <c r="F4" s="67" t="s">
        <v>3</v>
      </c>
      <c r="G4" s="67"/>
      <c r="H4" s="67" t="s">
        <v>2</v>
      </c>
      <c r="I4" s="67"/>
      <c r="J4" s="67" t="s">
        <v>3</v>
      </c>
      <c r="K4" s="67"/>
      <c r="L4" s="67"/>
      <c r="M4" s="67"/>
      <c r="N4" s="173"/>
      <c r="O4" s="154">
        <v>2</v>
      </c>
      <c r="P4" s="138"/>
      <c r="Q4" s="138">
        <v>4</v>
      </c>
      <c r="R4" s="138"/>
      <c r="S4" s="138">
        <v>6</v>
      </c>
      <c r="T4" s="155"/>
      <c r="U4" s="14" t="s">
        <v>2</v>
      </c>
      <c r="V4" s="33">
        <v>40</v>
      </c>
      <c r="W4" s="33"/>
      <c r="X4" s="33"/>
      <c r="Y4" s="15" t="s">
        <v>3</v>
      </c>
      <c r="Z4" s="33">
        <v>80</v>
      </c>
      <c r="AA4" s="33"/>
      <c r="AB4" s="45"/>
      <c r="AC4" s="16"/>
    </row>
    <row r="5" spans="1:29" ht="24.95" customHeight="1">
      <c r="A5" s="161"/>
      <c r="B5" s="162"/>
      <c r="C5" s="162"/>
      <c r="D5" s="139"/>
      <c r="E5" s="139"/>
      <c r="F5" s="139"/>
      <c r="G5" s="139"/>
      <c r="H5" s="139"/>
      <c r="I5" s="139"/>
      <c r="J5" s="139"/>
      <c r="K5" s="139"/>
      <c r="L5" s="158" t="str">
        <f>IF(COUNT(A5:K6)=5,V4/VLOOKUP(A2,'Reticle Preferences &amp; Control'!A4:J17,COLUMN(D:D),0)*AA2/A5*100/VLOOKUP(A2,'Reticle Preferences &amp; Control'!A4:J17,COLUMN(G:G),0)/IF(ABS(H5)&lt;V4/VLOOKUP(A2,'Reticle Preferences &amp; Control'!A4:J17,COLUMN(D:D),0)*AA2/A5*100/VLOOKUP(A2,'Reticle Preferences &amp; Control'!A4:J17,COLUMN(G:G),0),V4/VLOOKUP(A2,'Reticle Preferences &amp; Control'!A4:J17,COLUMN(D:D),0)*AA2/A5*100/VLOOKUP(A2,'Reticle Preferences &amp; Control'!A4:J17,COLUMN(G:G),0),ABS(H5))*Z4/VLOOKUP(A2,'Reticle Preferences &amp; Control'!A4:J17,COLUMN(D:D),0)*AA2/A5*100/VLOOKUP(A2,'Reticle Preferences &amp; Control'!A4:J17,COLUMN(G:G),0)/IF(ABS(J5)&lt;Z4/VLOOKUP(A2,'Reticle Preferences &amp; Control'!A4:J17,COLUMN(D:D),0)*AA2/A5*100/VLOOKUP(A2,'Reticle Preferences &amp; Control'!A4:J17,COLUMN(G:G),0),Z4/VLOOKUP(A2,'Reticle Preferences &amp; Control'!A4:J17,COLUMN(D:D),0)*AA2/A5*100/VLOOKUP(A2,'Reticle Preferences &amp; Control'!A4:J17,COLUMN(G:G),0),ABS(J5)),"")</f>
        <v/>
      </c>
      <c r="M5" s="159"/>
      <c r="N5" s="160"/>
      <c r="O5" s="156"/>
      <c r="P5" s="139"/>
      <c r="Q5" s="139"/>
      <c r="R5" s="139"/>
      <c r="S5" s="139"/>
      <c r="T5" s="157"/>
      <c r="U5" s="17"/>
      <c r="V5" s="18"/>
      <c r="W5" s="18"/>
      <c r="X5" s="18"/>
      <c r="Y5" s="18"/>
      <c r="Z5" s="18"/>
      <c r="AA5" s="18"/>
      <c r="AB5" s="19"/>
    </row>
    <row r="6" spans="1:29" ht="24.95" customHeight="1">
      <c r="A6" s="163"/>
      <c r="B6" s="164"/>
      <c r="C6" s="164"/>
      <c r="D6" s="130"/>
      <c r="E6" s="130"/>
      <c r="F6" s="130"/>
      <c r="G6" s="130"/>
      <c r="H6" s="130"/>
      <c r="I6" s="130"/>
      <c r="J6" s="130"/>
      <c r="K6" s="130"/>
      <c r="L6" s="119"/>
      <c r="M6" s="120"/>
      <c r="N6" s="121"/>
      <c r="O6" s="129"/>
      <c r="P6" s="130"/>
      <c r="Q6" s="130"/>
      <c r="R6" s="130"/>
      <c r="S6" s="130"/>
      <c r="T6" s="133"/>
      <c r="U6" s="20"/>
      <c r="V6" s="21"/>
      <c r="W6" s="21"/>
      <c r="X6" s="21"/>
      <c r="Y6" s="21"/>
      <c r="Z6" s="21"/>
      <c r="AA6" s="21"/>
      <c r="AB6" s="22"/>
    </row>
    <row r="7" spans="1:29" ht="24.95" customHeight="1">
      <c r="A7" s="148"/>
      <c r="B7" s="149"/>
      <c r="C7" s="150"/>
      <c r="D7" s="122"/>
      <c r="E7" s="123"/>
      <c r="F7" s="130"/>
      <c r="G7" s="130"/>
      <c r="H7" s="130"/>
      <c r="I7" s="130"/>
      <c r="J7" s="130"/>
      <c r="K7" s="130"/>
      <c r="L7" s="116" t="str">
        <f>IF(COUNT(A7:K8)=5,V6/VLOOKUP(A4,'Reticle Preferences &amp; Control'!A4:J17,COLUMN(D:D),0)*AA4/A7*100/VLOOKUP(A4,'Reticle Preferences &amp; Control'!A4:J17,COLUMN(G:G),0)/IF(ABS(H7)&lt;V6/VLOOKUP(A4,'Reticle Preferences &amp; Control'!A4:J17,COLUMN(D:D),0)*AA4/A7*100/VLOOKUP(A4,'Reticle Preferences &amp; Control'!A4:J17,COLUMN(G:G),0),V6/VLOOKUP(A4,'Reticle Preferences &amp; Control'!A4:J17,COLUMN(D:D),0)*AA4/A7*100/VLOOKUP(A4,'Reticle Preferences &amp; Control'!A4:J17,COLUMN(G:G),0),ABS(H7))*Z6/VLOOKUP(A4,'Reticle Preferences &amp; Control'!A4:J17,COLUMN(D:D),0)*AA4/A7*100/VLOOKUP(A4,'Reticle Preferences &amp; Control'!A4:J17,COLUMN(G:G),0)/IF(ABS(J7)&lt;Z6/VLOOKUP(A4,'Reticle Preferences &amp; Control'!A4:J17,COLUMN(D:D),0)*AA4/A7*100/VLOOKUP(A4,'Reticle Preferences &amp; Control'!A4:J17,COLUMN(G:G),0),Z6/VLOOKUP(A4,'Reticle Preferences &amp; Control'!A4:J17,COLUMN(D:D),0)*AA4/A7*100/VLOOKUP(A4,'Reticle Preferences &amp; Control'!A4:J17,COLUMN(G:G),0),ABS(J7)),"")</f>
        <v/>
      </c>
      <c r="M7" s="117"/>
      <c r="N7" s="118"/>
      <c r="O7" s="129"/>
      <c r="P7" s="130"/>
      <c r="Q7" s="130"/>
      <c r="R7" s="130"/>
      <c r="S7" s="130"/>
      <c r="T7" s="133"/>
      <c r="U7" s="20"/>
      <c r="V7" s="21"/>
      <c r="W7" s="21"/>
      <c r="X7" s="21"/>
      <c r="Y7" s="21"/>
      <c r="Z7" s="21"/>
      <c r="AA7" s="21"/>
      <c r="AB7" s="22"/>
    </row>
    <row r="8" spans="1:29" ht="24.95" customHeight="1">
      <c r="A8" s="165"/>
      <c r="B8" s="166"/>
      <c r="C8" s="167"/>
      <c r="D8" s="146"/>
      <c r="E8" s="147"/>
      <c r="F8" s="130"/>
      <c r="G8" s="130"/>
      <c r="H8" s="130"/>
      <c r="I8" s="130"/>
      <c r="J8" s="130"/>
      <c r="K8" s="130"/>
      <c r="L8" s="119"/>
      <c r="M8" s="120"/>
      <c r="N8" s="121"/>
      <c r="O8" s="129"/>
      <c r="P8" s="130"/>
      <c r="Q8" s="130"/>
      <c r="R8" s="130"/>
      <c r="S8" s="130"/>
      <c r="T8" s="133"/>
      <c r="U8" s="20"/>
      <c r="V8" s="21"/>
      <c r="W8" s="21"/>
      <c r="X8" s="21"/>
      <c r="Y8" s="21"/>
      <c r="Z8" s="21"/>
      <c r="AA8" s="21"/>
      <c r="AB8" s="22"/>
    </row>
    <row r="9" spans="1:29" ht="24.95" customHeight="1">
      <c r="A9" s="148"/>
      <c r="B9" s="149"/>
      <c r="C9" s="150"/>
      <c r="D9" s="122"/>
      <c r="E9" s="123"/>
      <c r="F9" s="122"/>
      <c r="G9" s="123"/>
      <c r="H9" s="122"/>
      <c r="I9" s="123"/>
      <c r="J9" s="122"/>
      <c r="K9" s="123"/>
      <c r="L9" s="116" t="str">
        <f>IF(COUNT(A9:K10)=5,V8/VLOOKUP(A6,'Reticle Preferences &amp; Control'!A4:J17,COLUMN(D:D),0)*AA6/A9*100/VLOOKUP(A6,'Reticle Preferences &amp; Control'!A4:J17,COLUMN(G:G),0)/IF(ABS(H9)&lt;V8/VLOOKUP(A6,'Reticle Preferences &amp; Control'!A4:J17,COLUMN(D:D),0)*AA6/A9*100/VLOOKUP(A6,'Reticle Preferences &amp; Control'!A4:J17,COLUMN(G:G),0),V8/VLOOKUP(A6,'Reticle Preferences &amp; Control'!A4:J17,COLUMN(D:D),0)*AA6/A9*100/VLOOKUP(A6,'Reticle Preferences &amp; Control'!A4:J17,COLUMN(G:G),0),ABS(H9))*Z8/VLOOKUP(A6,'Reticle Preferences &amp; Control'!A4:J17,COLUMN(D:D),0)*AA6/A9*100/VLOOKUP(A6,'Reticle Preferences &amp; Control'!A4:J17,COLUMN(G:G),0)/IF(ABS(J9)&lt;Z8/VLOOKUP(A6,'Reticle Preferences &amp; Control'!A4:J17,COLUMN(D:D),0)*AA6/A9*100/VLOOKUP(A6,'Reticle Preferences &amp; Control'!A4:J17,COLUMN(G:G),0),Z8/VLOOKUP(A6,'Reticle Preferences &amp; Control'!A4:J17,COLUMN(D:D),0)*AA6/A9*100/VLOOKUP(A6,'Reticle Preferences &amp; Control'!A4:J17,COLUMN(G:G),0),ABS(J9)),"")</f>
        <v/>
      </c>
      <c r="M9" s="117"/>
      <c r="N9" s="118"/>
      <c r="O9" s="129"/>
      <c r="P9" s="130"/>
      <c r="Q9" s="130"/>
      <c r="R9" s="130"/>
      <c r="S9" s="130"/>
      <c r="T9" s="133"/>
      <c r="U9" s="20"/>
      <c r="V9" s="21"/>
      <c r="W9" s="21"/>
      <c r="X9" s="21"/>
      <c r="Y9" s="21"/>
      <c r="Z9" s="21"/>
      <c r="AA9" s="21"/>
      <c r="AB9" s="22"/>
    </row>
    <row r="10" spans="1:29" ht="24.95" customHeight="1">
      <c r="A10" s="165"/>
      <c r="B10" s="166"/>
      <c r="C10" s="167"/>
      <c r="D10" s="146"/>
      <c r="E10" s="147"/>
      <c r="F10" s="146"/>
      <c r="G10" s="147"/>
      <c r="H10" s="146"/>
      <c r="I10" s="147"/>
      <c r="J10" s="146"/>
      <c r="K10" s="147"/>
      <c r="L10" s="119"/>
      <c r="M10" s="120"/>
      <c r="N10" s="121"/>
      <c r="O10" s="129"/>
      <c r="P10" s="130"/>
      <c r="Q10" s="130"/>
      <c r="R10" s="130"/>
      <c r="S10" s="130"/>
      <c r="T10" s="133"/>
      <c r="U10" s="20"/>
      <c r="V10" s="21"/>
      <c r="W10" s="21"/>
      <c r="X10" s="21"/>
      <c r="Y10" s="21"/>
      <c r="Z10" s="21"/>
      <c r="AA10" s="21"/>
      <c r="AB10" s="22"/>
    </row>
    <row r="11" spans="1:29" ht="24.95" customHeight="1">
      <c r="A11" s="148"/>
      <c r="B11" s="149"/>
      <c r="C11" s="150"/>
      <c r="D11" s="122"/>
      <c r="E11" s="123"/>
      <c r="F11" s="122"/>
      <c r="G11" s="123"/>
      <c r="H11" s="122"/>
      <c r="I11" s="123"/>
      <c r="J11" s="122"/>
      <c r="K11" s="123"/>
      <c r="L11" s="116" t="str">
        <f>IF(COUNT(A11:K12)=5,V10/VLOOKUP(A8,'Reticle Preferences &amp; Control'!A4:J17,COLUMN(D:D),0)*AA8/A11*100/VLOOKUP(A8,'Reticle Preferences &amp; Control'!A4:J17,COLUMN(G:G),0)/IF(ABS(H11)&lt;V10/VLOOKUP(A8,'Reticle Preferences &amp; Control'!A4:J17,COLUMN(D:D),0)*AA8/A11*100/VLOOKUP(A8,'Reticle Preferences &amp; Control'!A4:J17,COLUMN(G:G),0),V10/VLOOKUP(A8,'Reticle Preferences &amp; Control'!A4:J17,COLUMN(D:D),0)*AA8/A11*100/VLOOKUP(A8,'Reticle Preferences &amp; Control'!A4:J17,COLUMN(G:G),0),ABS(H11))*Z10/VLOOKUP(A8,'Reticle Preferences &amp; Control'!A4:J17,COLUMN(D:D),0)*AA8/A11*100/VLOOKUP(A8,'Reticle Preferences &amp; Control'!A4:J17,COLUMN(G:G),0)/IF(ABS(J11)&lt;Z10/VLOOKUP(A8,'Reticle Preferences &amp; Control'!A4:J17,COLUMN(D:D),0)*AA8/A11*100/VLOOKUP(A8,'Reticle Preferences &amp; Control'!A4:J17,COLUMN(G:G),0),Z10/VLOOKUP(A8,'Reticle Preferences &amp; Control'!A4:J17,COLUMN(D:D),0)*AA8/A11*100/VLOOKUP(A8,'Reticle Preferences &amp; Control'!A4:J17,COLUMN(G:G),0),ABS(J11)),"")</f>
        <v/>
      </c>
      <c r="M11" s="117"/>
      <c r="N11" s="118"/>
      <c r="O11" s="129"/>
      <c r="P11" s="130"/>
      <c r="Q11" s="130"/>
      <c r="R11" s="130"/>
      <c r="S11" s="130"/>
      <c r="T11" s="133"/>
      <c r="U11" s="20"/>
      <c r="V11" s="21"/>
      <c r="W11" s="21"/>
      <c r="X11" s="21"/>
      <c r="Y11" s="21"/>
      <c r="Z11" s="21"/>
      <c r="AA11" s="21"/>
      <c r="AB11" s="22"/>
    </row>
    <row r="12" spans="1:29" ht="24.95" customHeight="1">
      <c r="A12" s="165"/>
      <c r="B12" s="166"/>
      <c r="C12" s="167"/>
      <c r="D12" s="146"/>
      <c r="E12" s="147"/>
      <c r="F12" s="146"/>
      <c r="G12" s="147"/>
      <c r="H12" s="146"/>
      <c r="I12" s="147"/>
      <c r="J12" s="146"/>
      <c r="K12" s="147"/>
      <c r="L12" s="119"/>
      <c r="M12" s="120"/>
      <c r="N12" s="121"/>
      <c r="O12" s="129"/>
      <c r="P12" s="130"/>
      <c r="Q12" s="130"/>
      <c r="R12" s="130"/>
      <c r="S12" s="130"/>
      <c r="T12" s="133"/>
      <c r="U12" s="20"/>
      <c r="V12" s="21"/>
      <c r="W12" s="21"/>
      <c r="X12" s="21"/>
      <c r="Y12" s="21"/>
      <c r="Z12" s="21"/>
      <c r="AA12" s="21"/>
      <c r="AB12" s="22"/>
    </row>
    <row r="13" spans="1:29" ht="24.95" customHeight="1">
      <c r="A13" s="148"/>
      <c r="B13" s="149"/>
      <c r="C13" s="150"/>
      <c r="D13" s="122"/>
      <c r="E13" s="123"/>
      <c r="F13" s="122"/>
      <c r="G13" s="123"/>
      <c r="H13" s="122"/>
      <c r="I13" s="123"/>
      <c r="J13" s="122"/>
      <c r="K13" s="123"/>
      <c r="L13" s="116" t="str">
        <f>IF(COUNT(A13:K14)=5,V12/VLOOKUP(A10,'Reticle Preferences &amp; Control'!A4:J17,COLUMN(D:D),0)*AA10/A13*100/VLOOKUP(A10,'Reticle Preferences &amp; Control'!A4:J17,COLUMN(G:G),0)/IF(ABS(H13)&lt;V12/VLOOKUP(A10,'Reticle Preferences &amp; Control'!A4:J17,COLUMN(D:D),0)*AA10/A13*100/VLOOKUP(A10,'Reticle Preferences &amp; Control'!A4:J17,COLUMN(G:G),0),V12/VLOOKUP(A10,'Reticle Preferences &amp; Control'!A4:J17,COLUMN(D:D),0)*AA10/A13*100/VLOOKUP(A10,'Reticle Preferences &amp; Control'!A4:J17,COLUMN(G:G),0),ABS(H13))*Z12/VLOOKUP(A10,'Reticle Preferences &amp; Control'!A4:J17,COLUMN(D:D),0)*AA10/A13*100/VLOOKUP(A10,'Reticle Preferences &amp; Control'!A4:J17,COLUMN(G:G),0)/IF(ABS(J13)&lt;Z12/VLOOKUP(A10,'Reticle Preferences &amp; Control'!A4:J17,COLUMN(D:D),0)*AA10/A13*100/VLOOKUP(A10,'Reticle Preferences &amp; Control'!A4:J17,COLUMN(G:G),0),Z12/VLOOKUP(A10,'Reticle Preferences &amp; Control'!A4:J17,COLUMN(D:D),0)*AA10/A13*100/VLOOKUP(A10,'Reticle Preferences &amp; Control'!A4:J17,COLUMN(G:G),0),ABS(J13)),"")</f>
        <v/>
      </c>
      <c r="M13" s="117"/>
      <c r="N13" s="118"/>
      <c r="O13" s="129"/>
      <c r="P13" s="130"/>
      <c r="Q13" s="130"/>
      <c r="R13" s="130"/>
      <c r="S13" s="130"/>
      <c r="T13" s="133"/>
      <c r="U13" s="20"/>
      <c r="V13" s="21"/>
      <c r="W13" s="21"/>
      <c r="X13" s="21"/>
      <c r="Y13" s="21"/>
      <c r="Z13" s="21"/>
      <c r="AA13" s="21"/>
      <c r="AB13" s="22"/>
    </row>
    <row r="14" spans="1:29" ht="24.95" customHeight="1">
      <c r="A14" s="165"/>
      <c r="B14" s="166"/>
      <c r="C14" s="167"/>
      <c r="D14" s="146"/>
      <c r="E14" s="147"/>
      <c r="F14" s="146"/>
      <c r="G14" s="147"/>
      <c r="H14" s="146"/>
      <c r="I14" s="147"/>
      <c r="J14" s="146"/>
      <c r="K14" s="147"/>
      <c r="L14" s="119"/>
      <c r="M14" s="120"/>
      <c r="N14" s="121"/>
      <c r="O14" s="129"/>
      <c r="P14" s="130"/>
      <c r="Q14" s="130"/>
      <c r="R14" s="130"/>
      <c r="S14" s="130"/>
      <c r="T14" s="133"/>
      <c r="U14" s="20"/>
      <c r="V14" s="21"/>
      <c r="W14" s="21"/>
      <c r="X14" s="21"/>
      <c r="Y14" s="21"/>
      <c r="Z14" s="21"/>
      <c r="AA14" s="21"/>
      <c r="AB14" s="22"/>
    </row>
    <row r="15" spans="1:29" ht="24.95" customHeight="1">
      <c r="A15" s="148"/>
      <c r="B15" s="149"/>
      <c r="C15" s="150"/>
      <c r="D15" s="122"/>
      <c r="E15" s="123"/>
      <c r="F15" s="122"/>
      <c r="G15" s="123"/>
      <c r="H15" s="122"/>
      <c r="I15" s="123"/>
      <c r="J15" s="122"/>
      <c r="K15" s="123"/>
      <c r="L15" s="116" t="str">
        <f>IF(COUNT(A15:K16)=5,V14/VLOOKUP(A12,'Reticle Preferences &amp; Control'!A4:J17,COLUMN(D:D),0)*AA12/A15*100/VLOOKUP(A12,'Reticle Preferences &amp; Control'!A4:J17,COLUMN(G:G),0)/IF(ABS(H15)&lt;V14/VLOOKUP(A12,'Reticle Preferences &amp; Control'!A4:J17,COLUMN(D:D),0)*AA12/A15*100/VLOOKUP(A12,'Reticle Preferences &amp; Control'!A4:J17,COLUMN(G:G),0),V14/VLOOKUP(A12,'Reticle Preferences &amp; Control'!A4:J17,COLUMN(D:D),0)*AA12/A15*100/VLOOKUP(A12,'Reticle Preferences &amp; Control'!A4:J17,COLUMN(G:G),0),ABS(H15))*Z14/VLOOKUP(A12,'Reticle Preferences &amp; Control'!A4:J17,COLUMN(D:D),0)*AA12/A15*100/VLOOKUP(A12,'Reticle Preferences &amp; Control'!A4:J17,COLUMN(G:G),0)/IF(ABS(J15)&lt;Z14/VLOOKUP(A12,'Reticle Preferences &amp; Control'!A4:J17,COLUMN(D:D),0)*AA12/A15*100/VLOOKUP(A12,'Reticle Preferences &amp; Control'!A4:J17,COLUMN(G:G),0),Z14/VLOOKUP(A12,'Reticle Preferences &amp; Control'!A4:J17,COLUMN(D:D),0)*AA12/A15*100/VLOOKUP(A12,'Reticle Preferences &amp; Control'!A4:J17,COLUMN(G:G),0),ABS(J15)),"")</f>
        <v/>
      </c>
      <c r="M15" s="117"/>
      <c r="N15" s="118"/>
      <c r="O15" s="129"/>
      <c r="P15" s="130"/>
      <c r="Q15" s="130"/>
      <c r="R15" s="130"/>
      <c r="S15" s="130"/>
      <c r="T15" s="133"/>
      <c r="U15" s="20"/>
      <c r="V15" s="21"/>
      <c r="W15" s="21"/>
      <c r="X15" s="21"/>
      <c r="Y15" s="21"/>
      <c r="Z15" s="21"/>
      <c r="AA15" s="21"/>
      <c r="AB15" s="22"/>
    </row>
    <row r="16" spans="1:29" ht="24.95" customHeight="1">
      <c r="A16" s="165"/>
      <c r="B16" s="166"/>
      <c r="C16" s="167"/>
      <c r="D16" s="146"/>
      <c r="E16" s="147"/>
      <c r="F16" s="146"/>
      <c r="G16" s="147"/>
      <c r="H16" s="146"/>
      <c r="I16" s="147"/>
      <c r="J16" s="146"/>
      <c r="K16" s="147"/>
      <c r="L16" s="119"/>
      <c r="M16" s="120"/>
      <c r="N16" s="121"/>
      <c r="O16" s="129"/>
      <c r="P16" s="130"/>
      <c r="Q16" s="130"/>
      <c r="R16" s="130"/>
      <c r="S16" s="130"/>
      <c r="T16" s="133"/>
      <c r="U16" s="20"/>
      <c r="V16" s="21"/>
      <c r="W16" s="21"/>
      <c r="X16" s="21"/>
      <c r="Y16" s="21"/>
      <c r="Z16" s="21"/>
      <c r="AA16" s="21"/>
      <c r="AB16" s="22"/>
    </row>
    <row r="17" spans="1:28" ht="24.95" customHeight="1">
      <c r="A17" s="148"/>
      <c r="B17" s="149"/>
      <c r="C17" s="150"/>
      <c r="D17" s="122"/>
      <c r="E17" s="123"/>
      <c r="F17" s="122"/>
      <c r="G17" s="123"/>
      <c r="H17" s="122"/>
      <c r="I17" s="123"/>
      <c r="J17" s="122"/>
      <c r="K17" s="123"/>
      <c r="L17" s="116" t="str">
        <f>IF(COUNT(A17:K18)=5,V16/VLOOKUP(A14,'Reticle Preferences &amp; Control'!A4:J17,COLUMN(D:D),0)*AA14/A17*100/VLOOKUP(A14,'Reticle Preferences &amp; Control'!A4:J17,COLUMN(G:G),0)/IF(ABS(H17)&lt;V16/VLOOKUP(A14,'Reticle Preferences &amp; Control'!A4:J17,COLUMN(D:D),0)*AA14/A17*100/VLOOKUP(A14,'Reticle Preferences &amp; Control'!A4:J17,COLUMN(G:G),0),V16/VLOOKUP(A14,'Reticle Preferences &amp; Control'!A4:J17,COLUMN(D:D),0)*AA14/A17*100/VLOOKUP(A14,'Reticle Preferences &amp; Control'!A4:J17,COLUMN(G:G),0),ABS(H17))*Z16/VLOOKUP(A14,'Reticle Preferences &amp; Control'!A4:J17,COLUMN(D:D),0)*AA14/A17*100/VLOOKUP(A14,'Reticle Preferences &amp; Control'!A4:J17,COLUMN(G:G),0)/IF(ABS(J17)&lt;Z16/VLOOKUP(A14,'Reticle Preferences &amp; Control'!A4:J17,COLUMN(D:D),0)*AA14/A17*100/VLOOKUP(A14,'Reticle Preferences &amp; Control'!A4:J17,COLUMN(G:G),0),Z16/VLOOKUP(A14,'Reticle Preferences &amp; Control'!A4:J17,COLUMN(D:D),0)*AA14/A17*100/VLOOKUP(A14,'Reticle Preferences &amp; Control'!A4:J17,COLUMN(G:G),0),ABS(J17)),"")</f>
        <v/>
      </c>
      <c r="M17" s="117"/>
      <c r="N17" s="118"/>
      <c r="O17" s="129"/>
      <c r="P17" s="130"/>
      <c r="Q17" s="130"/>
      <c r="R17" s="130"/>
      <c r="S17" s="130"/>
      <c r="T17" s="133"/>
      <c r="U17" s="20"/>
      <c r="V17" s="21"/>
      <c r="W17" s="21"/>
      <c r="X17" s="21"/>
      <c r="Y17" s="21"/>
      <c r="Z17" s="21"/>
      <c r="AA17" s="21"/>
      <c r="AB17" s="22"/>
    </row>
    <row r="18" spans="1:28" ht="24.95" customHeight="1">
      <c r="A18" s="165"/>
      <c r="B18" s="166"/>
      <c r="C18" s="167"/>
      <c r="D18" s="146"/>
      <c r="E18" s="147"/>
      <c r="F18" s="146"/>
      <c r="G18" s="147"/>
      <c r="H18" s="146"/>
      <c r="I18" s="147"/>
      <c r="J18" s="146"/>
      <c r="K18" s="147"/>
      <c r="L18" s="119"/>
      <c r="M18" s="120"/>
      <c r="N18" s="121"/>
      <c r="O18" s="129"/>
      <c r="P18" s="130"/>
      <c r="Q18" s="130"/>
      <c r="R18" s="130"/>
      <c r="S18" s="130"/>
      <c r="T18" s="133"/>
      <c r="U18" s="20"/>
      <c r="V18" s="21"/>
      <c r="W18" s="21"/>
      <c r="X18" s="21"/>
      <c r="Y18" s="21"/>
      <c r="Z18" s="21"/>
      <c r="AA18" s="21"/>
      <c r="AB18" s="22"/>
    </row>
    <row r="19" spans="1:28" ht="24.95" customHeight="1">
      <c r="A19" s="148"/>
      <c r="B19" s="149"/>
      <c r="C19" s="150"/>
      <c r="D19" s="122"/>
      <c r="E19" s="123"/>
      <c r="F19" s="122"/>
      <c r="G19" s="123"/>
      <c r="H19" s="122"/>
      <c r="I19" s="123"/>
      <c r="J19" s="122"/>
      <c r="K19" s="123"/>
      <c r="L19" s="116" t="str">
        <f>IF(COUNT(A19:K20)=5,V18/VLOOKUP(A16,'Reticle Preferences &amp; Control'!A4:J17,COLUMN(D:D),0)*AA16/A19*100/VLOOKUP(A16,'Reticle Preferences &amp; Control'!A4:J17,COLUMN(G:G),0)/IF(ABS(H19)&lt;V18/VLOOKUP(A16,'Reticle Preferences &amp; Control'!A4:J17,COLUMN(D:D),0)*AA16/A19*100/VLOOKUP(A16,'Reticle Preferences &amp; Control'!A4:J17,COLUMN(G:G),0),V18/VLOOKUP(A16,'Reticle Preferences &amp; Control'!A4:J17,COLUMN(D:D),0)*AA16/A19*100/VLOOKUP(A16,'Reticle Preferences &amp; Control'!A4:J17,COLUMN(G:G),0),ABS(H19))*Z18/VLOOKUP(A16,'Reticle Preferences &amp; Control'!A4:J17,COLUMN(D:D),0)*AA16/A19*100/VLOOKUP(A16,'Reticle Preferences &amp; Control'!A4:J17,COLUMN(G:G),0)/IF(ABS(J19)&lt;Z18/VLOOKUP(A16,'Reticle Preferences &amp; Control'!A4:J17,COLUMN(D:D),0)*AA16/A19*100/VLOOKUP(A16,'Reticle Preferences &amp; Control'!A4:J17,COLUMN(G:G),0),Z18/VLOOKUP(A16,'Reticle Preferences &amp; Control'!A4:J17,COLUMN(D:D),0)*AA16/A19*100/VLOOKUP(A16,'Reticle Preferences &amp; Control'!A4:J17,COLUMN(G:G),0),ABS(J19)),"")</f>
        <v/>
      </c>
      <c r="M19" s="117"/>
      <c r="N19" s="118"/>
      <c r="O19" s="129"/>
      <c r="P19" s="130"/>
      <c r="Q19" s="130"/>
      <c r="R19" s="130"/>
      <c r="S19" s="130"/>
      <c r="T19" s="133"/>
      <c r="U19" s="23"/>
      <c r="V19" s="24"/>
      <c r="W19" s="24"/>
      <c r="X19" s="24"/>
      <c r="Y19" s="24"/>
      <c r="Z19" s="24"/>
      <c r="AA19" s="24"/>
      <c r="AB19" s="25"/>
    </row>
    <row r="20" spans="1:28" ht="24.95" customHeight="1" thickBot="1">
      <c r="A20" s="151"/>
      <c r="B20" s="152"/>
      <c r="C20" s="153"/>
      <c r="D20" s="124"/>
      <c r="E20" s="125"/>
      <c r="F20" s="124"/>
      <c r="G20" s="125"/>
      <c r="H20" s="124"/>
      <c r="I20" s="125"/>
      <c r="J20" s="124"/>
      <c r="K20" s="125"/>
      <c r="L20" s="126"/>
      <c r="M20" s="127"/>
      <c r="N20" s="128"/>
      <c r="O20" s="131"/>
      <c r="P20" s="132"/>
      <c r="Q20" s="132"/>
      <c r="R20" s="132"/>
      <c r="S20" s="132"/>
      <c r="T20" s="134"/>
      <c r="U20" s="135" t="s">
        <v>56</v>
      </c>
      <c r="V20" s="136"/>
      <c r="W20" s="136"/>
      <c r="X20" s="136"/>
      <c r="Y20" s="136"/>
      <c r="Z20" s="136"/>
      <c r="AA20" s="136"/>
      <c r="AB20" s="137"/>
    </row>
  </sheetData>
  <sheetProtection algorithmName="SHA-512" hashValue="g09z+Wfm/rkXq8+0Qh+cYmC9MSJCzYS8HXaFhuwTYoScSo8Y08llmQwEDe4qq5KvJyU5UFy3B6FpUG8XRL43tQ==" saltValue="pHf+5Xyzl+fmNaj3m+yBXQ==" spinCount="100000" sheet="1" objects="1" scenarios="1"/>
  <mergeCells count="94">
    <mergeCell ref="F4:G4"/>
    <mergeCell ref="A1:AB1"/>
    <mergeCell ref="A2:C2"/>
    <mergeCell ref="U3:AB3"/>
    <mergeCell ref="A3:C4"/>
    <mergeCell ref="U2:Z2"/>
    <mergeCell ref="AA2:AB2"/>
    <mergeCell ref="D2:E2"/>
    <mergeCell ref="F2:N2"/>
    <mergeCell ref="L3:N4"/>
    <mergeCell ref="H3:K3"/>
    <mergeCell ref="D3:G3"/>
    <mergeCell ref="D4:E4"/>
    <mergeCell ref="A17:C18"/>
    <mergeCell ref="D17:E18"/>
    <mergeCell ref="F17:G18"/>
    <mergeCell ref="H17:I18"/>
    <mergeCell ref="J17:K18"/>
    <mergeCell ref="H11:I12"/>
    <mergeCell ref="J11:K12"/>
    <mergeCell ref="D5:E6"/>
    <mergeCell ref="F5:G6"/>
    <mergeCell ref="H5:I6"/>
    <mergeCell ref="A19:C20"/>
    <mergeCell ref="O4:P4"/>
    <mergeCell ref="S4:T4"/>
    <mergeCell ref="O5:P6"/>
    <mergeCell ref="S5:T6"/>
    <mergeCell ref="L5:N6"/>
    <mergeCell ref="O7:P8"/>
    <mergeCell ref="A5:C6"/>
    <mergeCell ref="A7:C8"/>
    <mergeCell ref="A9:C10"/>
    <mergeCell ref="A11:C12"/>
    <mergeCell ref="A13:C14"/>
    <mergeCell ref="A15:C16"/>
    <mergeCell ref="J5:K6"/>
    <mergeCell ref="H4:I4"/>
    <mergeCell ref="J4:K4"/>
    <mergeCell ref="L11:N12"/>
    <mergeCell ref="S7:T8"/>
    <mergeCell ref="D9:E10"/>
    <mergeCell ref="F9:G10"/>
    <mergeCell ref="H9:I10"/>
    <mergeCell ref="J9:K10"/>
    <mergeCell ref="L9:N10"/>
    <mergeCell ref="O9:P10"/>
    <mergeCell ref="S9:T10"/>
    <mergeCell ref="D7:E8"/>
    <mergeCell ref="F7:G8"/>
    <mergeCell ref="H7:I8"/>
    <mergeCell ref="J7:K8"/>
    <mergeCell ref="L7:N8"/>
    <mergeCell ref="D11:E12"/>
    <mergeCell ref="F11:G12"/>
    <mergeCell ref="D13:E14"/>
    <mergeCell ref="F13:G14"/>
    <mergeCell ref="H13:I14"/>
    <mergeCell ref="J13:K14"/>
    <mergeCell ref="L13:N14"/>
    <mergeCell ref="D15:E16"/>
    <mergeCell ref="F15:G16"/>
    <mergeCell ref="H15:I16"/>
    <mergeCell ref="J15:K16"/>
    <mergeCell ref="L15:N16"/>
    <mergeCell ref="O15:P16"/>
    <mergeCell ref="S15:T16"/>
    <mergeCell ref="V4:X4"/>
    <mergeCell ref="Z4:AB4"/>
    <mergeCell ref="O2:T3"/>
    <mergeCell ref="S11:T12"/>
    <mergeCell ref="S13:T14"/>
    <mergeCell ref="O19:P20"/>
    <mergeCell ref="S19:T20"/>
    <mergeCell ref="U20:AB20"/>
    <mergeCell ref="Q4:R4"/>
    <mergeCell ref="Q5:R6"/>
    <mergeCell ref="Q7:R8"/>
    <mergeCell ref="Q9:R10"/>
    <mergeCell ref="Q11:R12"/>
    <mergeCell ref="Q13:R14"/>
    <mergeCell ref="Q15:R16"/>
    <mergeCell ref="O17:P18"/>
    <mergeCell ref="S17:T18"/>
    <mergeCell ref="O13:P14"/>
    <mergeCell ref="Q17:R18"/>
    <mergeCell ref="Q19:R20"/>
    <mergeCell ref="O11:P12"/>
    <mergeCell ref="L17:N18"/>
    <mergeCell ref="D19:E20"/>
    <mergeCell ref="F19:G20"/>
    <mergeCell ref="H19:I20"/>
    <mergeCell ref="J19:K20"/>
    <mergeCell ref="L19:N20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OFFSET('Reticle Preferences &amp; Control'!$A$4,,,COUNTIF('Reticle Preferences &amp; Control'!$A$4:$A$17,"&gt;"""),)</xm:f>
          </x14:formula1>
          <xm:sqref>A2:C2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AC20"/>
  <sheetViews>
    <sheetView zoomScaleNormal="100" zoomScaleSheetLayoutView="100" workbookViewId="0">
      <selection activeCell="A2" sqref="A2:C2"/>
    </sheetView>
  </sheetViews>
  <sheetFormatPr baseColWidth="10" defaultColWidth="4.125" defaultRowHeight="24.95" customHeight="1"/>
  <cols>
    <col min="1" max="16384" width="4.125" style="13"/>
  </cols>
  <sheetData>
    <row r="1" spans="1:29" ht="24.95" customHeight="1" thickBot="1">
      <c r="A1" s="63" t="s">
        <v>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1:29" ht="24.95" customHeight="1" thickBot="1">
      <c r="A2" s="95" t="s">
        <v>10</v>
      </c>
      <c r="B2" s="87"/>
      <c r="C2" s="87"/>
      <c r="D2" s="168" t="s">
        <v>41</v>
      </c>
      <c r="E2" s="169"/>
      <c r="F2" s="170"/>
      <c r="G2" s="171"/>
      <c r="H2" s="171"/>
      <c r="I2" s="171"/>
      <c r="J2" s="171"/>
      <c r="K2" s="171"/>
      <c r="L2" s="171"/>
      <c r="M2" s="171"/>
      <c r="N2" s="172"/>
      <c r="O2" s="140" t="s">
        <v>55</v>
      </c>
      <c r="P2" s="141"/>
      <c r="Q2" s="141"/>
      <c r="R2" s="141"/>
      <c r="S2" s="141"/>
      <c r="T2" s="142"/>
      <c r="U2" s="48" t="s">
        <v>29</v>
      </c>
      <c r="V2" s="49"/>
      <c r="W2" s="49"/>
      <c r="X2" s="49"/>
      <c r="Y2" s="49"/>
      <c r="Z2" s="49"/>
      <c r="AA2" s="114">
        <v>3</v>
      </c>
      <c r="AB2" s="115"/>
    </row>
    <row r="3" spans="1:29" ht="24.95" customHeight="1">
      <c r="A3" s="50" t="s">
        <v>1</v>
      </c>
      <c r="B3" s="43"/>
      <c r="C3" s="43"/>
      <c r="D3" s="43" t="s">
        <v>52</v>
      </c>
      <c r="E3" s="43"/>
      <c r="F3" s="43"/>
      <c r="G3" s="43"/>
      <c r="H3" s="43" t="s">
        <v>54</v>
      </c>
      <c r="I3" s="43"/>
      <c r="J3" s="43"/>
      <c r="K3" s="43"/>
      <c r="L3" s="43" t="s">
        <v>53</v>
      </c>
      <c r="M3" s="43"/>
      <c r="N3" s="44"/>
      <c r="O3" s="143"/>
      <c r="P3" s="144"/>
      <c r="Q3" s="144"/>
      <c r="R3" s="144"/>
      <c r="S3" s="144"/>
      <c r="T3" s="145"/>
      <c r="U3" s="50" t="s">
        <v>26</v>
      </c>
      <c r="V3" s="43"/>
      <c r="W3" s="43"/>
      <c r="X3" s="43"/>
      <c r="Y3" s="43"/>
      <c r="Z3" s="43"/>
      <c r="AA3" s="43"/>
      <c r="AB3" s="44"/>
    </row>
    <row r="4" spans="1:29" ht="24.95" customHeight="1" thickBot="1">
      <c r="A4" s="66"/>
      <c r="B4" s="67"/>
      <c r="C4" s="67"/>
      <c r="D4" s="67" t="s">
        <v>2</v>
      </c>
      <c r="E4" s="67"/>
      <c r="F4" s="67" t="s">
        <v>3</v>
      </c>
      <c r="G4" s="67"/>
      <c r="H4" s="67" t="s">
        <v>2</v>
      </c>
      <c r="I4" s="67"/>
      <c r="J4" s="67" t="s">
        <v>3</v>
      </c>
      <c r="K4" s="67"/>
      <c r="L4" s="67"/>
      <c r="M4" s="67"/>
      <c r="N4" s="173"/>
      <c r="O4" s="154">
        <v>2</v>
      </c>
      <c r="P4" s="138"/>
      <c r="Q4" s="138">
        <v>4</v>
      </c>
      <c r="R4" s="138"/>
      <c r="S4" s="138">
        <v>6</v>
      </c>
      <c r="T4" s="155"/>
      <c r="U4" s="14" t="s">
        <v>2</v>
      </c>
      <c r="V4" s="33">
        <v>40</v>
      </c>
      <c r="W4" s="33"/>
      <c r="X4" s="33"/>
      <c r="Y4" s="15" t="s">
        <v>3</v>
      </c>
      <c r="Z4" s="33">
        <v>80</v>
      </c>
      <c r="AA4" s="33"/>
      <c r="AB4" s="45"/>
      <c r="AC4" s="16"/>
    </row>
    <row r="5" spans="1:29" ht="24.95" customHeight="1">
      <c r="A5" s="161"/>
      <c r="B5" s="162"/>
      <c r="C5" s="162"/>
      <c r="D5" s="139"/>
      <c r="E5" s="139"/>
      <c r="F5" s="139"/>
      <c r="G5" s="139"/>
      <c r="H5" s="139"/>
      <c r="I5" s="139"/>
      <c r="J5" s="139"/>
      <c r="K5" s="139"/>
      <c r="L5" s="158" t="str">
        <f>IF(COUNT(A5:K6)=5,V4/VLOOKUP(A2,'Reticle Preferences &amp; Control'!A4:J17,COLUMN(D:D),0)*AA2/A5*100/VLOOKUP(A2,'Reticle Preferences &amp; Control'!A4:J17,COLUMN(G:G),0)/IF(ABS(H5)&lt;V4/VLOOKUP(A2,'Reticle Preferences &amp; Control'!A4:J17,COLUMN(D:D),0)*AA2/A5*100/VLOOKUP(A2,'Reticle Preferences &amp; Control'!A4:J17,COLUMN(G:G),0),V4/VLOOKUP(A2,'Reticle Preferences &amp; Control'!A4:J17,COLUMN(D:D),0)*AA2/A5*100/VLOOKUP(A2,'Reticle Preferences &amp; Control'!A4:J17,COLUMN(G:G),0),ABS(H5))*Z4/VLOOKUP(A2,'Reticle Preferences &amp; Control'!A4:J17,COLUMN(D:D),0)*AA2/A5*100/VLOOKUP(A2,'Reticle Preferences &amp; Control'!A4:J17,COLUMN(G:G),0)/IF(ABS(J5)&lt;Z4/VLOOKUP(A2,'Reticle Preferences &amp; Control'!A4:J17,COLUMN(D:D),0)*AA2/A5*100/VLOOKUP(A2,'Reticle Preferences &amp; Control'!A4:J17,COLUMN(G:G),0),Z4/VLOOKUP(A2,'Reticle Preferences &amp; Control'!A4:J17,COLUMN(D:D),0)*AA2/A5*100/VLOOKUP(A2,'Reticle Preferences &amp; Control'!A4:J17,COLUMN(G:G),0),ABS(J5)),"")</f>
        <v/>
      </c>
      <c r="M5" s="159"/>
      <c r="N5" s="160"/>
      <c r="O5" s="156"/>
      <c r="P5" s="139"/>
      <c r="Q5" s="139"/>
      <c r="R5" s="139"/>
      <c r="S5" s="139"/>
      <c r="T5" s="157"/>
      <c r="U5" s="3"/>
      <c r="V5" s="4"/>
      <c r="W5" s="4"/>
      <c r="X5" s="4"/>
      <c r="Y5" s="4"/>
      <c r="Z5" s="4"/>
      <c r="AA5" s="4"/>
      <c r="AB5" s="5"/>
    </row>
    <row r="6" spans="1:29" ht="24.95" customHeight="1">
      <c r="A6" s="163"/>
      <c r="B6" s="164"/>
      <c r="C6" s="164"/>
      <c r="D6" s="130"/>
      <c r="E6" s="130"/>
      <c r="F6" s="130"/>
      <c r="G6" s="130"/>
      <c r="H6" s="130"/>
      <c r="I6" s="130"/>
      <c r="J6" s="130"/>
      <c r="K6" s="130"/>
      <c r="L6" s="119"/>
      <c r="M6" s="120"/>
      <c r="N6" s="121"/>
      <c r="O6" s="129"/>
      <c r="P6" s="130"/>
      <c r="Q6" s="130"/>
      <c r="R6" s="130"/>
      <c r="S6" s="130"/>
      <c r="T6" s="133"/>
      <c r="U6" s="6"/>
      <c r="V6" s="7"/>
      <c r="W6" s="7"/>
      <c r="X6" s="7"/>
      <c r="Y6" s="7"/>
      <c r="Z6" s="7"/>
      <c r="AA6" s="7"/>
      <c r="AB6" s="8"/>
    </row>
    <row r="7" spans="1:29" ht="24.95" customHeight="1">
      <c r="A7" s="148"/>
      <c r="B7" s="149"/>
      <c r="C7" s="150"/>
      <c r="D7" s="122"/>
      <c r="E7" s="123"/>
      <c r="F7" s="130"/>
      <c r="G7" s="130"/>
      <c r="H7" s="130"/>
      <c r="I7" s="130"/>
      <c r="J7" s="130"/>
      <c r="K7" s="130"/>
      <c r="L7" s="116" t="str">
        <f>IF(COUNT(A7:K8)=5,V6/VLOOKUP(A4,'Reticle Preferences &amp; Control'!A4:J17,COLUMN(D:D),0)*AA4/A7*100/VLOOKUP(A4,'Reticle Preferences &amp; Control'!A4:J17,COLUMN(G:G),0)/IF(ABS(H7)&lt;V6/VLOOKUP(A4,'Reticle Preferences &amp; Control'!A4:J17,COLUMN(D:D),0)*AA4/A7*100/VLOOKUP(A4,'Reticle Preferences &amp; Control'!A4:J17,COLUMN(G:G),0),V6/VLOOKUP(A4,'Reticle Preferences &amp; Control'!A4:J17,COLUMN(D:D),0)*AA4/A7*100/VLOOKUP(A4,'Reticle Preferences &amp; Control'!A4:J17,COLUMN(G:G),0),ABS(H7))*Z6/VLOOKUP(A4,'Reticle Preferences &amp; Control'!A4:J17,COLUMN(D:D),0)*AA4/A7*100/VLOOKUP(A4,'Reticle Preferences &amp; Control'!A4:J17,COLUMN(G:G),0)/IF(ABS(J7)&lt;Z6/VLOOKUP(A4,'Reticle Preferences &amp; Control'!A4:J17,COLUMN(D:D),0)*AA4/A7*100/VLOOKUP(A4,'Reticle Preferences &amp; Control'!A4:J17,COLUMN(G:G),0),Z6/VLOOKUP(A4,'Reticle Preferences &amp; Control'!A4:J17,COLUMN(D:D),0)*AA4/A7*100/VLOOKUP(A4,'Reticle Preferences &amp; Control'!A4:J17,COLUMN(G:G),0),ABS(J7)),"")</f>
        <v/>
      </c>
      <c r="M7" s="117"/>
      <c r="N7" s="118"/>
      <c r="O7" s="129"/>
      <c r="P7" s="130"/>
      <c r="Q7" s="130"/>
      <c r="R7" s="130"/>
      <c r="S7" s="130"/>
      <c r="T7" s="133"/>
      <c r="U7" s="6"/>
      <c r="V7" s="7"/>
      <c r="W7" s="7"/>
      <c r="X7" s="7"/>
      <c r="Y7" s="7"/>
      <c r="Z7" s="7"/>
      <c r="AA7" s="7"/>
      <c r="AB7" s="8"/>
    </row>
    <row r="8" spans="1:29" ht="24.95" customHeight="1">
      <c r="A8" s="165"/>
      <c r="B8" s="166"/>
      <c r="C8" s="167"/>
      <c r="D8" s="146"/>
      <c r="E8" s="147"/>
      <c r="F8" s="130"/>
      <c r="G8" s="130"/>
      <c r="H8" s="130"/>
      <c r="I8" s="130"/>
      <c r="J8" s="130"/>
      <c r="K8" s="130"/>
      <c r="L8" s="119"/>
      <c r="M8" s="120"/>
      <c r="N8" s="121"/>
      <c r="O8" s="129"/>
      <c r="P8" s="130"/>
      <c r="Q8" s="130"/>
      <c r="R8" s="130"/>
      <c r="S8" s="130"/>
      <c r="T8" s="133"/>
      <c r="U8" s="6"/>
      <c r="V8" s="7"/>
      <c r="W8" s="7"/>
      <c r="X8" s="7"/>
      <c r="Y8" s="7"/>
      <c r="Z8" s="7"/>
      <c r="AA8" s="7"/>
      <c r="AB8" s="8"/>
    </row>
    <row r="9" spans="1:29" ht="24.95" customHeight="1">
      <c r="A9" s="148"/>
      <c r="B9" s="149"/>
      <c r="C9" s="150"/>
      <c r="D9" s="122"/>
      <c r="E9" s="123"/>
      <c r="F9" s="122"/>
      <c r="G9" s="123"/>
      <c r="H9" s="122"/>
      <c r="I9" s="123"/>
      <c r="J9" s="122"/>
      <c r="K9" s="123"/>
      <c r="L9" s="116" t="str">
        <f>IF(COUNT(A9:K10)=5,V8/VLOOKUP(A6,'Reticle Preferences &amp; Control'!A4:J17,COLUMN(D:D),0)*AA6/A9*100/VLOOKUP(A6,'Reticle Preferences &amp; Control'!A4:J17,COLUMN(G:G),0)/IF(ABS(H9)&lt;V8/VLOOKUP(A6,'Reticle Preferences &amp; Control'!A4:J17,COLUMN(D:D),0)*AA6/A9*100/VLOOKUP(A6,'Reticle Preferences &amp; Control'!A4:J17,COLUMN(G:G),0),V8/VLOOKUP(A6,'Reticle Preferences &amp; Control'!A4:J17,COLUMN(D:D),0)*AA6/A9*100/VLOOKUP(A6,'Reticle Preferences &amp; Control'!A4:J17,COLUMN(G:G),0),ABS(H9))*Z8/VLOOKUP(A6,'Reticle Preferences &amp; Control'!A4:J17,COLUMN(D:D),0)*AA6/A9*100/VLOOKUP(A6,'Reticle Preferences &amp; Control'!A4:J17,COLUMN(G:G),0)/IF(ABS(J9)&lt;Z8/VLOOKUP(A6,'Reticle Preferences &amp; Control'!A4:J17,COLUMN(D:D),0)*AA6/A9*100/VLOOKUP(A6,'Reticle Preferences &amp; Control'!A4:J17,COLUMN(G:G),0),Z8/VLOOKUP(A6,'Reticle Preferences &amp; Control'!A4:J17,COLUMN(D:D),0)*AA6/A9*100/VLOOKUP(A6,'Reticle Preferences &amp; Control'!A4:J17,COLUMN(G:G),0),ABS(J9)),"")</f>
        <v/>
      </c>
      <c r="M9" s="117"/>
      <c r="N9" s="118"/>
      <c r="O9" s="129"/>
      <c r="P9" s="130"/>
      <c r="Q9" s="130"/>
      <c r="R9" s="130"/>
      <c r="S9" s="130"/>
      <c r="T9" s="133"/>
      <c r="U9" s="6"/>
      <c r="V9" s="7"/>
      <c r="W9" s="7"/>
      <c r="X9" s="7"/>
      <c r="Y9" s="7"/>
      <c r="Z9" s="7"/>
      <c r="AA9" s="7"/>
      <c r="AB9" s="8"/>
    </row>
    <row r="10" spans="1:29" ht="24.95" customHeight="1">
      <c r="A10" s="165"/>
      <c r="B10" s="166"/>
      <c r="C10" s="167"/>
      <c r="D10" s="146"/>
      <c r="E10" s="147"/>
      <c r="F10" s="146"/>
      <c r="G10" s="147"/>
      <c r="H10" s="146"/>
      <c r="I10" s="147"/>
      <c r="J10" s="146"/>
      <c r="K10" s="147"/>
      <c r="L10" s="119"/>
      <c r="M10" s="120"/>
      <c r="N10" s="121"/>
      <c r="O10" s="129"/>
      <c r="P10" s="130"/>
      <c r="Q10" s="130"/>
      <c r="R10" s="130"/>
      <c r="S10" s="130"/>
      <c r="T10" s="133"/>
      <c r="U10" s="6"/>
      <c r="V10" s="7"/>
      <c r="W10" s="7"/>
      <c r="X10" s="7"/>
      <c r="Y10" s="7"/>
      <c r="Z10" s="7"/>
      <c r="AA10" s="7"/>
      <c r="AB10" s="8"/>
    </row>
    <row r="11" spans="1:29" ht="24.95" customHeight="1">
      <c r="A11" s="148"/>
      <c r="B11" s="149"/>
      <c r="C11" s="150"/>
      <c r="D11" s="122"/>
      <c r="E11" s="123"/>
      <c r="F11" s="122"/>
      <c r="G11" s="123"/>
      <c r="H11" s="122"/>
      <c r="I11" s="123"/>
      <c r="J11" s="122"/>
      <c r="K11" s="123"/>
      <c r="L11" s="116" t="str">
        <f>IF(COUNT(A11:K12)=5,V10/VLOOKUP(A8,'Reticle Preferences &amp; Control'!A4:J17,COLUMN(D:D),0)*AA8/A11*100/VLOOKUP(A8,'Reticle Preferences &amp; Control'!A4:J17,COLUMN(G:G),0)/IF(ABS(H11)&lt;V10/VLOOKUP(A8,'Reticle Preferences &amp; Control'!A4:J17,COLUMN(D:D),0)*AA8/A11*100/VLOOKUP(A8,'Reticle Preferences &amp; Control'!A4:J17,COLUMN(G:G),0),V10/VLOOKUP(A8,'Reticle Preferences &amp; Control'!A4:J17,COLUMN(D:D),0)*AA8/A11*100/VLOOKUP(A8,'Reticle Preferences &amp; Control'!A4:J17,COLUMN(G:G),0),ABS(H11))*Z10/VLOOKUP(A8,'Reticle Preferences &amp; Control'!A4:J17,COLUMN(D:D),0)*AA8/A11*100/VLOOKUP(A8,'Reticle Preferences &amp; Control'!A4:J17,COLUMN(G:G),0)/IF(ABS(J11)&lt;Z10/VLOOKUP(A8,'Reticle Preferences &amp; Control'!A4:J17,COLUMN(D:D),0)*AA8/A11*100/VLOOKUP(A8,'Reticle Preferences &amp; Control'!A4:J17,COLUMN(G:G),0),Z10/VLOOKUP(A8,'Reticle Preferences &amp; Control'!A4:J17,COLUMN(D:D),0)*AA8/A11*100/VLOOKUP(A8,'Reticle Preferences &amp; Control'!A4:J17,COLUMN(G:G),0),ABS(J11)),"")</f>
        <v/>
      </c>
      <c r="M11" s="117"/>
      <c r="N11" s="118"/>
      <c r="O11" s="129"/>
      <c r="P11" s="130"/>
      <c r="Q11" s="130"/>
      <c r="R11" s="130"/>
      <c r="S11" s="130"/>
      <c r="T11" s="133"/>
      <c r="U11" s="6"/>
      <c r="V11" s="7"/>
      <c r="W11" s="7"/>
      <c r="X11" s="7"/>
      <c r="Y11" s="7"/>
      <c r="Z11" s="7"/>
      <c r="AA11" s="7"/>
      <c r="AB11" s="8"/>
    </row>
    <row r="12" spans="1:29" ht="24.95" customHeight="1">
      <c r="A12" s="165"/>
      <c r="B12" s="166"/>
      <c r="C12" s="167"/>
      <c r="D12" s="146"/>
      <c r="E12" s="147"/>
      <c r="F12" s="146"/>
      <c r="G12" s="147"/>
      <c r="H12" s="146"/>
      <c r="I12" s="147"/>
      <c r="J12" s="146"/>
      <c r="K12" s="147"/>
      <c r="L12" s="119"/>
      <c r="M12" s="120"/>
      <c r="N12" s="121"/>
      <c r="O12" s="129"/>
      <c r="P12" s="130"/>
      <c r="Q12" s="130"/>
      <c r="R12" s="130"/>
      <c r="S12" s="130"/>
      <c r="T12" s="133"/>
      <c r="U12" s="6"/>
      <c r="V12" s="7"/>
      <c r="W12" s="7"/>
      <c r="X12" s="7"/>
      <c r="Y12" s="7"/>
      <c r="Z12" s="7"/>
      <c r="AA12" s="7"/>
      <c r="AB12" s="8"/>
    </row>
    <row r="13" spans="1:29" ht="24.95" customHeight="1">
      <c r="A13" s="148"/>
      <c r="B13" s="149"/>
      <c r="C13" s="150"/>
      <c r="D13" s="122"/>
      <c r="E13" s="123"/>
      <c r="F13" s="122"/>
      <c r="G13" s="123"/>
      <c r="H13" s="122"/>
      <c r="I13" s="123"/>
      <c r="J13" s="122"/>
      <c r="K13" s="123"/>
      <c r="L13" s="116" t="str">
        <f>IF(COUNT(A13:K14)=5,V12/VLOOKUP(A10,'Reticle Preferences &amp; Control'!A4:J17,COLUMN(D:D),0)*AA10/A13*100/VLOOKUP(A10,'Reticle Preferences &amp; Control'!A4:J17,COLUMN(G:G),0)/IF(ABS(H13)&lt;V12/VLOOKUP(A10,'Reticle Preferences &amp; Control'!A4:J17,COLUMN(D:D),0)*AA10/A13*100/VLOOKUP(A10,'Reticle Preferences &amp; Control'!A4:J17,COLUMN(G:G),0),V12/VLOOKUP(A10,'Reticle Preferences &amp; Control'!A4:J17,COLUMN(D:D),0)*AA10/A13*100/VLOOKUP(A10,'Reticle Preferences &amp; Control'!A4:J17,COLUMN(G:G),0),ABS(H13))*Z12/VLOOKUP(A10,'Reticle Preferences &amp; Control'!A4:J17,COLUMN(D:D),0)*AA10/A13*100/VLOOKUP(A10,'Reticle Preferences &amp; Control'!A4:J17,COLUMN(G:G),0)/IF(ABS(J13)&lt;Z12/VLOOKUP(A10,'Reticle Preferences &amp; Control'!A4:J17,COLUMN(D:D),0)*AA10/A13*100/VLOOKUP(A10,'Reticle Preferences &amp; Control'!A4:J17,COLUMN(G:G),0),Z12/VLOOKUP(A10,'Reticle Preferences &amp; Control'!A4:J17,COLUMN(D:D),0)*AA10/A13*100/VLOOKUP(A10,'Reticle Preferences &amp; Control'!A4:J17,COLUMN(G:G),0),ABS(J13)),"")</f>
        <v/>
      </c>
      <c r="M13" s="117"/>
      <c r="N13" s="118"/>
      <c r="O13" s="129"/>
      <c r="P13" s="130"/>
      <c r="Q13" s="130"/>
      <c r="R13" s="130"/>
      <c r="S13" s="130"/>
      <c r="T13" s="133"/>
      <c r="U13" s="6"/>
      <c r="V13" s="7"/>
      <c r="W13" s="7"/>
      <c r="X13" s="7"/>
      <c r="Y13" s="7"/>
      <c r="Z13" s="7"/>
      <c r="AA13" s="7"/>
      <c r="AB13" s="8"/>
    </row>
    <row r="14" spans="1:29" ht="24.95" customHeight="1">
      <c r="A14" s="165"/>
      <c r="B14" s="166"/>
      <c r="C14" s="167"/>
      <c r="D14" s="146"/>
      <c r="E14" s="147"/>
      <c r="F14" s="146"/>
      <c r="G14" s="147"/>
      <c r="H14" s="146"/>
      <c r="I14" s="147"/>
      <c r="J14" s="146"/>
      <c r="K14" s="147"/>
      <c r="L14" s="119"/>
      <c r="M14" s="120"/>
      <c r="N14" s="121"/>
      <c r="O14" s="129"/>
      <c r="P14" s="130"/>
      <c r="Q14" s="130"/>
      <c r="R14" s="130"/>
      <c r="S14" s="130"/>
      <c r="T14" s="133"/>
      <c r="U14" s="6"/>
      <c r="V14" s="7"/>
      <c r="W14" s="7"/>
      <c r="X14" s="7"/>
      <c r="Y14" s="7"/>
      <c r="Z14" s="7"/>
      <c r="AA14" s="7"/>
      <c r="AB14" s="8"/>
    </row>
    <row r="15" spans="1:29" ht="24.95" customHeight="1">
      <c r="A15" s="148"/>
      <c r="B15" s="149"/>
      <c r="C15" s="150"/>
      <c r="D15" s="122"/>
      <c r="E15" s="123"/>
      <c r="F15" s="122"/>
      <c r="G15" s="123"/>
      <c r="H15" s="122"/>
      <c r="I15" s="123"/>
      <c r="J15" s="122"/>
      <c r="K15" s="123"/>
      <c r="L15" s="116" t="str">
        <f>IF(COUNT(A15:K16)=5,V14/VLOOKUP(A12,'Reticle Preferences &amp; Control'!A4:J17,COLUMN(D:D),0)*AA12/A15*100/VLOOKUP(A12,'Reticle Preferences &amp; Control'!A4:J17,COLUMN(G:G),0)/IF(ABS(H15)&lt;V14/VLOOKUP(A12,'Reticle Preferences &amp; Control'!A4:J17,COLUMN(D:D),0)*AA12/A15*100/VLOOKUP(A12,'Reticle Preferences &amp; Control'!A4:J17,COLUMN(G:G),0),V14/VLOOKUP(A12,'Reticle Preferences &amp; Control'!A4:J17,COLUMN(D:D),0)*AA12/A15*100/VLOOKUP(A12,'Reticle Preferences &amp; Control'!A4:J17,COLUMN(G:G),0),ABS(H15))*Z14/VLOOKUP(A12,'Reticle Preferences &amp; Control'!A4:J17,COLUMN(D:D),0)*AA12/A15*100/VLOOKUP(A12,'Reticle Preferences &amp; Control'!A4:J17,COLUMN(G:G),0)/IF(ABS(J15)&lt;Z14/VLOOKUP(A12,'Reticle Preferences &amp; Control'!A4:J17,COLUMN(D:D),0)*AA12/A15*100/VLOOKUP(A12,'Reticle Preferences &amp; Control'!A4:J17,COLUMN(G:G),0),Z14/VLOOKUP(A12,'Reticle Preferences &amp; Control'!A4:J17,COLUMN(D:D),0)*AA12/A15*100/VLOOKUP(A12,'Reticle Preferences &amp; Control'!A4:J17,COLUMN(G:G),0),ABS(J15)),"")</f>
        <v/>
      </c>
      <c r="M15" s="117"/>
      <c r="N15" s="118"/>
      <c r="O15" s="129"/>
      <c r="P15" s="130"/>
      <c r="Q15" s="130"/>
      <c r="R15" s="130"/>
      <c r="S15" s="130"/>
      <c r="T15" s="133"/>
      <c r="U15" s="6"/>
      <c r="V15" s="7"/>
      <c r="W15" s="7"/>
      <c r="X15" s="7"/>
      <c r="Y15" s="7"/>
      <c r="Z15" s="7"/>
      <c r="AA15" s="7"/>
      <c r="AB15" s="8"/>
    </row>
    <row r="16" spans="1:29" ht="24.95" customHeight="1">
      <c r="A16" s="165"/>
      <c r="B16" s="166"/>
      <c r="C16" s="167"/>
      <c r="D16" s="146"/>
      <c r="E16" s="147"/>
      <c r="F16" s="146"/>
      <c r="G16" s="147"/>
      <c r="H16" s="146"/>
      <c r="I16" s="147"/>
      <c r="J16" s="146"/>
      <c r="K16" s="147"/>
      <c r="L16" s="119"/>
      <c r="M16" s="120"/>
      <c r="N16" s="121"/>
      <c r="O16" s="129"/>
      <c r="P16" s="130"/>
      <c r="Q16" s="130"/>
      <c r="R16" s="130"/>
      <c r="S16" s="130"/>
      <c r="T16" s="133"/>
      <c r="U16" s="6"/>
      <c r="V16" s="7"/>
      <c r="W16" s="7"/>
      <c r="X16" s="7"/>
      <c r="Y16" s="7"/>
      <c r="Z16" s="7"/>
      <c r="AA16" s="7"/>
      <c r="AB16" s="8"/>
    </row>
    <row r="17" spans="1:28" ht="24.95" customHeight="1">
      <c r="A17" s="148"/>
      <c r="B17" s="149"/>
      <c r="C17" s="150"/>
      <c r="D17" s="122"/>
      <c r="E17" s="123"/>
      <c r="F17" s="122"/>
      <c r="G17" s="123"/>
      <c r="H17" s="122"/>
      <c r="I17" s="123"/>
      <c r="J17" s="122"/>
      <c r="K17" s="123"/>
      <c r="L17" s="116" t="str">
        <f>IF(COUNT(A17:K18)=5,V16/VLOOKUP(A14,'Reticle Preferences &amp; Control'!A4:J17,COLUMN(D:D),0)*AA14/A17*100/VLOOKUP(A14,'Reticle Preferences &amp; Control'!A4:J17,COLUMN(G:G),0)/IF(ABS(H17)&lt;V16/VLOOKUP(A14,'Reticle Preferences &amp; Control'!A4:J17,COLUMN(D:D),0)*AA14/A17*100/VLOOKUP(A14,'Reticle Preferences &amp; Control'!A4:J17,COLUMN(G:G),0),V16/VLOOKUP(A14,'Reticle Preferences &amp; Control'!A4:J17,COLUMN(D:D),0)*AA14/A17*100/VLOOKUP(A14,'Reticle Preferences &amp; Control'!A4:J17,COLUMN(G:G),0),ABS(H17))*Z16/VLOOKUP(A14,'Reticle Preferences &amp; Control'!A4:J17,COLUMN(D:D),0)*AA14/A17*100/VLOOKUP(A14,'Reticle Preferences &amp; Control'!A4:J17,COLUMN(G:G),0)/IF(ABS(J17)&lt;Z16/VLOOKUP(A14,'Reticle Preferences &amp; Control'!A4:J17,COLUMN(D:D),0)*AA14/A17*100/VLOOKUP(A14,'Reticle Preferences &amp; Control'!A4:J17,COLUMN(G:G),0),Z16/VLOOKUP(A14,'Reticle Preferences &amp; Control'!A4:J17,COLUMN(D:D),0)*AA14/A17*100/VLOOKUP(A14,'Reticle Preferences &amp; Control'!A4:J17,COLUMN(G:G),0),ABS(J17)),"")</f>
        <v/>
      </c>
      <c r="M17" s="117"/>
      <c r="N17" s="118"/>
      <c r="O17" s="129"/>
      <c r="P17" s="130"/>
      <c r="Q17" s="130"/>
      <c r="R17" s="130"/>
      <c r="S17" s="130"/>
      <c r="T17" s="133"/>
      <c r="U17" s="6"/>
      <c r="V17" s="7"/>
      <c r="W17" s="7"/>
      <c r="X17" s="7"/>
      <c r="Y17" s="7"/>
      <c r="Z17" s="7"/>
      <c r="AA17" s="7"/>
      <c r="AB17" s="8"/>
    </row>
    <row r="18" spans="1:28" ht="24.95" customHeight="1">
      <c r="A18" s="165"/>
      <c r="B18" s="166"/>
      <c r="C18" s="167"/>
      <c r="D18" s="146"/>
      <c r="E18" s="147"/>
      <c r="F18" s="146"/>
      <c r="G18" s="147"/>
      <c r="H18" s="146"/>
      <c r="I18" s="147"/>
      <c r="J18" s="146"/>
      <c r="K18" s="147"/>
      <c r="L18" s="119"/>
      <c r="M18" s="120"/>
      <c r="N18" s="121"/>
      <c r="O18" s="129"/>
      <c r="P18" s="130"/>
      <c r="Q18" s="130"/>
      <c r="R18" s="130"/>
      <c r="S18" s="130"/>
      <c r="T18" s="133"/>
      <c r="U18" s="6"/>
      <c r="V18" s="7"/>
      <c r="W18" s="7"/>
      <c r="X18" s="7"/>
      <c r="Y18" s="7"/>
      <c r="Z18" s="7"/>
      <c r="AA18" s="7"/>
      <c r="AB18" s="8"/>
    </row>
    <row r="19" spans="1:28" ht="24.95" customHeight="1">
      <c r="A19" s="148"/>
      <c r="B19" s="149"/>
      <c r="C19" s="150"/>
      <c r="D19" s="122"/>
      <c r="E19" s="123"/>
      <c r="F19" s="122"/>
      <c r="G19" s="123"/>
      <c r="H19" s="122"/>
      <c r="I19" s="123"/>
      <c r="J19" s="122"/>
      <c r="K19" s="123"/>
      <c r="L19" s="116" t="str">
        <f>IF(COUNT(A19:K20)=5,V18/VLOOKUP(A16,'Reticle Preferences &amp; Control'!A4:J17,COLUMN(D:D),0)*AA16/A19*100/VLOOKUP(A16,'Reticle Preferences &amp; Control'!A4:J17,COLUMN(G:G),0)/IF(ABS(H19)&lt;V18/VLOOKUP(A16,'Reticle Preferences &amp; Control'!A4:J17,COLUMN(D:D),0)*AA16/A19*100/VLOOKUP(A16,'Reticle Preferences &amp; Control'!A4:J17,COLUMN(G:G),0),V18/VLOOKUP(A16,'Reticle Preferences &amp; Control'!A4:J17,COLUMN(D:D),0)*AA16/A19*100/VLOOKUP(A16,'Reticle Preferences &amp; Control'!A4:J17,COLUMN(G:G),0),ABS(H19))*Z18/VLOOKUP(A16,'Reticle Preferences &amp; Control'!A4:J17,COLUMN(D:D),0)*AA16/A19*100/VLOOKUP(A16,'Reticle Preferences &amp; Control'!A4:J17,COLUMN(G:G),0)/IF(ABS(J19)&lt;Z18/VLOOKUP(A16,'Reticle Preferences &amp; Control'!A4:J17,COLUMN(D:D),0)*AA16/A19*100/VLOOKUP(A16,'Reticle Preferences &amp; Control'!A4:J17,COLUMN(G:G),0),Z18/VLOOKUP(A16,'Reticle Preferences &amp; Control'!A4:J17,COLUMN(D:D),0)*AA16/A19*100/VLOOKUP(A16,'Reticle Preferences &amp; Control'!A4:J17,COLUMN(G:G),0),ABS(J19)),"")</f>
        <v/>
      </c>
      <c r="M19" s="117"/>
      <c r="N19" s="118"/>
      <c r="O19" s="129"/>
      <c r="P19" s="130"/>
      <c r="Q19" s="130"/>
      <c r="R19" s="130"/>
      <c r="S19" s="130"/>
      <c r="T19" s="133"/>
      <c r="U19" s="9"/>
      <c r="V19" s="10"/>
      <c r="W19" s="10"/>
      <c r="X19" s="10"/>
      <c r="Y19" s="10"/>
      <c r="Z19" s="10"/>
      <c r="AA19" s="10"/>
      <c r="AB19" s="11"/>
    </row>
    <row r="20" spans="1:28" ht="24.95" customHeight="1" thickBot="1">
      <c r="A20" s="151"/>
      <c r="B20" s="152"/>
      <c r="C20" s="153"/>
      <c r="D20" s="124"/>
      <c r="E20" s="125"/>
      <c r="F20" s="124"/>
      <c r="G20" s="125"/>
      <c r="H20" s="124"/>
      <c r="I20" s="125"/>
      <c r="J20" s="124"/>
      <c r="K20" s="125"/>
      <c r="L20" s="126"/>
      <c r="M20" s="127"/>
      <c r="N20" s="128"/>
      <c r="O20" s="131"/>
      <c r="P20" s="132"/>
      <c r="Q20" s="132"/>
      <c r="R20" s="132"/>
      <c r="S20" s="132"/>
      <c r="T20" s="134"/>
      <c r="U20" s="135" t="s">
        <v>56</v>
      </c>
      <c r="V20" s="136"/>
      <c r="W20" s="136"/>
      <c r="X20" s="136"/>
      <c r="Y20" s="136"/>
      <c r="Z20" s="136"/>
      <c r="AA20" s="136"/>
      <c r="AB20" s="137"/>
    </row>
  </sheetData>
  <sheetProtection algorithmName="SHA-512" hashValue="S6hyXi+A7Lwykd2DRvDhBbG/6cOeUYDzYR/wEKEKUfhvRaIP3GUOvlj75d32qBaQN8lUVOoGfefOu6taH98fCA==" saltValue="5pvf11ludtl1p3VYp9LLJA==" spinCount="100000" sheet="1" scenarios="1"/>
  <mergeCells count="94">
    <mergeCell ref="V4:X4"/>
    <mergeCell ref="A1:AB1"/>
    <mergeCell ref="A2:C2"/>
    <mergeCell ref="D2:E2"/>
    <mergeCell ref="F2:N2"/>
    <mergeCell ref="O2:T3"/>
    <mergeCell ref="U2:Z2"/>
    <mergeCell ref="AA2:AB2"/>
    <mergeCell ref="A3:C4"/>
    <mergeCell ref="D3:G3"/>
    <mergeCell ref="H3:K3"/>
    <mergeCell ref="Z4:AB4"/>
    <mergeCell ref="U3:AB3"/>
    <mergeCell ref="O4:P4"/>
    <mergeCell ref="Q4:R4"/>
    <mergeCell ref="S4:T4"/>
    <mergeCell ref="D4:E4"/>
    <mergeCell ref="F4:G4"/>
    <mergeCell ref="H4:I4"/>
    <mergeCell ref="J4:K4"/>
    <mergeCell ref="L3:N4"/>
    <mergeCell ref="A5:C6"/>
    <mergeCell ref="D5:E6"/>
    <mergeCell ref="F5:G6"/>
    <mergeCell ref="H5:I6"/>
    <mergeCell ref="J5:K6"/>
    <mergeCell ref="Q7:R8"/>
    <mergeCell ref="S7:T8"/>
    <mergeCell ref="Q5:R6"/>
    <mergeCell ref="S5:T6"/>
    <mergeCell ref="L7:N8"/>
    <mergeCell ref="H9:I10"/>
    <mergeCell ref="J9:K10"/>
    <mergeCell ref="O7:P8"/>
    <mergeCell ref="L5:N6"/>
    <mergeCell ref="O5:P6"/>
    <mergeCell ref="A7:C8"/>
    <mergeCell ref="D7:E8"/>
    <mergeCell ref="F7:G8"/>
    <mergeCell ref="H7:I8"/>
    <mergeCell ref="J7:K8"/>
    <mergeCell ref="Q9:R10"/>
    <mergeCell ref="S9:T10"/>
    <mergeCell ref="A11:C12"/>
    <mergeCell ref="D11:E12"/>
    <mergeCell ref="F11:G12"/>
    <mergeCell ref="H11:I12"/>
    <mergeCell ref="J11:K12"/>
    <mergeCell ref="L11:N12"/>
    <mergeCell ref="O11:P12"/>
    <mergeCell ref="Q11:R12"/>
    <mergeCell ref="S11:T12"/>
    <mergeCell ref="L9:N10"/>
    <mergeCell ref="O9:P10"/>
    <mergeCell ref="A9:C10"/>
    <mergeCell ref="D9:E10"/>
    <mergeCell ref="F9:G10"/>
    <mergeCell ref="A13:C14"/>
    <mergeCell ref="D13:E14"/>
    <mergeCell ref="F13:G14"/>
    <mergeCell ref="H13:I14"/>
    <mergeCell ref="J13:K14"/>
    <mergeCell ref="Q13:R14"/>
    <mergeCell ref="S13:T14"/>
    <mergeCell ref="O15:P16"/>
    <mergeCell ref="Q15:R16"/>
    <mergeCell ref="S15:T16"/>
    <mergeCell ref="F17:G18"/>
    <mergeCell ref="H17:I18"/>
    <mergeCell ref="J17:K18"/>
    <mergeCell ref="L13:N14"/>
    <mergeCell ref="O13:P14"/>
    <mergeCell ref="L15:N16"/>
    <mergeCell ref="A15:C16"/>
    <mergeCell ref="D15:E16"/>
    <mergeCell ref="F15:G16"/>
    <mergeCell ref="H15:I16"/>
    <mergeCell ref="J15:K16"/>
    <mergeCell ref="S19:T20"/>
    <mergeCell ref="U20:AB20"/>
    <mergeCell ref="Q17:R18"/>
    <mergeCell ref="S17:T18"/>
    <mergeCell ref="A19:C20"/>
    <mergeCell ref="D19:E20"/>
    <mergeCell ref="F19:G20"/>
    <mergeCell ref="H19:I20"/>
    <mergeCell ref="J19:K20"/>
    <mergeCell ref="L19:N20"/>
    <mergeCell ref="O19:P20"/>
    <mergeCell ref="Q19:R20"/>
    <mergeCell ref="L17:N18"/>
    <mergeCell ref="O17:P18"/>
    <mergeCell ref="A17:C18"/>
    <mergeCell ref="D17:E18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OFFSET('Reticle Preferences &amp; Control'!$A$4,,,COUNTIF('Reticle Preferences &amp; Control'!$A$4:$A$17,"&gt;"""),)</xm:f>
          </x14:formula1>
          <xm:sqref>A2:C2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99FF"/>
  </sheetPr>
  <dimension ref="A1:AB20"/>
  <sheetViews>
    <sheetView zoomScaleNormal="100" zoomScaleSheetLayoutView="100" workbookViewId="0">
      <selection activeCell="D2" sqref="D2:F2"/>
    </sheetView>
  </sheetViews>
  <sheetFormatPr baseColWidth="10" defaultColWidth="4.125" defaultRowHeight="24.95" customHeight="1"/>
  <cols>
    <col min="1" max="16384" width="4.125" style="26"/>
  </cols>
  <sheetData>
    <row r="1" spans="1:28" ht="24.95" customHeight="1" thickBot="1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6"/>
    </row>
    <row r="2" spans="1:28" ht="24.95" customHeight="1" thickBot="1">
      <c r="A2" s="199" t="s">
        <v>7</v>
      </c>
      <c r="B2" s="200"/>
      <c r="C2" s="200"/>
      <c r="D2" s="198" t="s">
        <v>10</v>
      </c>
      <c r="E2" s="198"/>
      <c r="F2" s="198"/>
      <c r="G2" s="193" t="s">
        <v>41</v>
      </c>
      <c r="H2" s="193"/>
      <c r="I2" s="201"/>
      <c r="J2" s="201"/>
      <c r="K2" s="201"/>
      <c r="L2" s="201"/>
      <c r="M2" s="201"/>
      <c r="N2" s="201"/>
      <c r="O2" s="201"/>
      <c r="P2" s="201"/>
      <c r="Q2" s="201"/>
      <c r="R2" s="202"/>
      <c r="S2" s="203" t="s">
        <v>29</v>
      </c>
      <c r="T2" s="193"/>
      <c r="U2" s="193"/>
      <c r="V2" s="193"/>
      <c r="W2" s="193"/>
      <c r="X2" s="193"/>
      <c r="Y2" s="193"/>
      <c r="Z2" s="114"/>
      <c r="AA2" s="114"/>
      <c r="AB2" s="115"/>
    </row>
    <row r="3" spans="1:28" ht="24.95" customHeight="1">
      <c r="A3" s="204" t="s">
        <v>1</v>
      </c>
      <c r="B3" s="192"/>
      <c r="C3" s="192"/>
      <c r="D3" s="192" t="s">
        <v>4</v>
      </c>
      <c r="E3" s="192"/>
      <c r="F3" s="192"/>
      <c r="G3" s="192" t="s">
        <v>49</v>
      </c>
      <c r="H3" s="192"/>
      <c r="I3" s="192"/>
      <c r="J3" s="192"/>
      <c r="K3" s="192" t="s">
        <v>50</v>
      </c>
      <c r="L3" s="192"/>
      <c r="M3" s="192"/>
      <c r="N3" s="192"/>
      <c r="O3" s="192" t="s">
        <v>51</v>
      </c>
      <c r="P3" s="192"/>
      <c r="Q3" s="192"/>
      <c r="R3" s="197"/>
      <c r="S3" s="204" t="s">
        <v>4</v>
      </c>
      <c r="T3" s="192"/>
      <c r="U3" s="192"/>
      <c r="V3" s="192"/>
      <c r="W3" s="192"/>
      <c r="X3" s="192"/>
      <c r="Y3" s="192"/>
      <c r="Z3" s="192"/>
      <c r="AA3" s="192"/>
      <c r="AB3" s="197"/>
    </row>
    <row r="4" spans="1:28" ht="24.95" customHeight="1">
      <c r="A4" s="205"/>
      <c r="B4" s="185"/>
      <c r="C4" s="185"/>
      <c r="D4" s="185"/>
      <c r="E4" s="185"/>
      <c r="F4" s="185"/>
      <c r="G4" s="185" t="s">
        <v>2</v>
      </c>
      <c r="H4" s="185"/>
      <c r="I4" s="185" t="s">
        <v>3</v>
      </c>
      <c r="J4" s="185"/>
      <c r="K4" s="185" t="s">
        <v>2</v>
      </c>
      <c r="L4" s="185"/>
      <c r="M4" s="185" t="s">
        <v>3</v>
      </c>
      <c r="N4" s="185"/>
      <c r="O4" s="185" t="s">
        <v>2</v>
      </c>
      <c r="P4" s="185"/>
      <c r="Q4" s="185" t="s">
        <v>3</v>
      </c>
      <c r="R4" s="189"/>
      <c r="S4" s="28" t="s">
        <v>46</v>
      </c>
      <c r="T4" s="181" t="s">
        <v>48</v>
      </c>
      <c r="U4" s="181"/>
      <c r="V4" s="181"/>
      <c r="W4" s="181"/>
      <c r="X4" s="27" t="s">
        <v>47</v>
      </c>
      <c r="Y4" s="181" t="s">
        <v>48</v>
      </c>
      <c r="Z4" s="181"/>
      <c r="AA4" s="181"/>
      <c r="AB4" s="182"/>
    </row>
    <row r="5" spans="1:28" ht="24.95" customHeight="1">
      <c r="A5" s="190"/>
      <c r="B5" s="191"/>
      <c r="C5" s="191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4"/>
      <c r="S5" s="186" t="s">
        <v>46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24.95" customHeight="1">
      <c r="A6" s="190"/>
      <c r="B6" s="191"/>
      <c r="C6" s="191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4"/>
      <c r="S6" s="186"/>
      <c r="T6" s="187"/>
      <c r="U6" s="187"/>
      <c r="V6" s="187"/>
      <c r="W6" s="187"/>
      <c r="X6" s="187"/>
      <c r="Y6" s="187"/>
      <c r="Z6" s="187"/>
      <c r="AA6" s="187"/>
      <c r="AB6" s="188"/>
    </row>
    <row r="7" spans="1:28" ht="24.95" customHeight="1">
      <c r="A7" s="190"/>
      <c r="B7" s="191"/>
      <c r="C7" s="191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6"/>
      <c r="T7" s="187"/>
      <c r="U7" s="187"/>
      <c r="V7" s="187"/>
      <c r="W7" s="187"/>
      <c r="X7" s="187"/>
      <c r="Y7" s="187"/>
      <c r="Z7" s="187"/>
      <c r="AA7" s="187"/>
      <c r="AB7" s="188"/>
    </row>
    <row r="8" spans="1:28" ht="24.95" customHeight="1">
      <c r="A8" s="190"/>
      <c r="B8" s="191"/>
      <c r="C8" s="191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  <c r="S8" s="186"/>
      <c r="T8" s="187"/>
      <c r="U8" s="187"/>
      <c r="V8" s="187"/>
      <c r="W8" s="187"/>
      <c r="X8" s="187"/>
      <c r="Y8" s="187"/>
      <c r="Z8" s="187"/>
      <c r="AA8" s="187"/>
      <c r="AB8" s="188"/>
    </row>
    <row r="9" spans="1:28" ht="24.95" customHeight="1">
      <c r="A9" s="190"/>
      <c r="B9" s="191"/>
      <c r="C9" s="191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4"/>
      <c r="S9" s="186"/>
      <c r="T9" s="187"/>
      <c r="U9" s="187"/>
      <c r="V9" s="187"/>
      <c r="W9" s="187"/>
      <c r="X9" s="187"/>
      <c r="Y9" s="187"/>
      <c r="Z9" s="187"/>
      <c r="AA9" s="187"/>
      <c r="AB9" s="188"/>
    </row>
    <row r="10" spans="1:28" ht="24.95" customHeight="1">
      <c r="A10" s="190"/>
      <c r="B10" s="191"/>
      <c r="C10" s="191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  <c r="S10" s="186"/>
      <c r="T10" s="187"/>
      <c r="U10" s="187"/>
      <c r="V10" s="187"/>
      <c r="W10" s="187"/>
      <c r="X10" s="187"/>
      <c r="Y10" s="187"/>
      <c r="Z10" s="187"/>
      <c r="AA10" s="187"/>
      <c r="AB10" s="188"/>
    </row>
    <row r="11" spans="1:28" ht="24.95" customHeight="1">
      <c r="A11" s="190"/>
      <c r="B11" s="191"/>
      <c r="C11" s="191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186"/>
      <c r="T11" s="187"/>
      <c r="U11" s="187"/>
      <c r="V11" s="187"/>
      <c r="W11" s="187"/>
      <c r="X11" s="187"/>
      <c r="Y11" s="187"/>
      <c r="Z11" s="187"/>
      <c r="AA11" s="187"/>
      <c r="AB11" s="188"/>
    </row>
    <row r="12" spans="1:28" ht="24.95" customHeight="1">
      <c r="A12" s="190"/>
      <c r="B12" s="191"/>
      <c r="C12" s="191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186"/>
      <c r="T12" s="187"/>
      <c r="U12" s="187"/>
      <c r="V12" s="187"/>
      <c r="W12" s="187"/>
      <c r="X12" s="187"/>
      <c r="Y12" s="187"/>
      <c r="Z12" s="187"/>
      <c r="AA12" s="187"/>
      <c r="AB12" s="188"/>
    </row>
    <row r="13" spans="1:28" ht="24.95" customHeight="1">
      <c r="A13" s="190"/>
      <c r="B13" s="191"/>
      <c r="C13" s="191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4"/>
      <c r="S13" s="186" t="s">
        <v>47</v>
      </c>
      <c r="T13" s="187"/>
      <c r="U13" s="187"/>
      <c r="V13" s="187"/>
      <c r="W13" s="187"/>
      <c r="X13" s="187"/>
      <c r="Y13" s="187"/>
      <c r="Z13" s="187"/>
      <c r="AA13" s="187"/>
      <c r="AB13" s="188"/>
    </row>
    <row r="14" spans="1:28" ht="24.95" customHeight="1">
      <c r="A14" s="190"/>
      <c r="B14" s="191"/>
      <c r="C14" s="191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4"/>
      <c r="S14" s="186"/>
      <c r="T14" s="187"/>
      <c r="U14" s="187"/>
      <c r="V14" s="187"/>
      <c r="W14" s="187"/>
      <c r="X14" s="187"/>
      <c r="Y14" s="187"/>
      <c r="Z14" s="187"/>
      <c r="AA14" s="187"/>
      <c r="AB14" s="188"/>
    </row>
    <row r="15" spans="1:28" ht="24.95" customHeight="1">
      <c r="A15" s="190"/>
      <c r="B15" s="191"/>
      <c r="C15" s="191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6"/>
      <c r="T15" s="187"/>
      <c r="U15" s="187"/>
      <c r="V15" s="187"/>
      <c r="W15" s="187"/>
      <c r="X15" s="187"/>
      <c r="Y15" s="187"/>
      <c r="Z15" s="187"/>
      <c r="AA15" s="187"/>
      <c r="AB15" s="188"/>
    </row>
    <row r="16" spans="1:28" ht="24.95" customHeight="1">
      <c r="A16" s="190"/>
      <c r="B16" s="191"/>
      <c r="C16" s="191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186"/>
      <c r="T16" s="187"/>
      <c r="U16" s="187"/>
      <c r="V16" s="187"/>
      <c r="W16" s="187"/>
      <c r="X16" s="187"/>
      <c r="Y16" s="187"/>
      <c r="Z16" s="187"/>
      <c r="AA16" s="187"/>
      <c r="AB16" s="188"/>
    </row>
    <row r="17" spans="1:28" ht="24.95" customHeight="1">
      <c r="A17" s="190"/>
      <c r="B17" s="191"/>
      <c r="C17" s="191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4"/>
      <c r="S17" s="186"/>
      <c r="T17" s="187"/>
      <c r="U17" s="187"/>
      <c r="V17" s="187"/>
      <c r="W17" s="187"/>
      <c r="X17" s="187"/>
      <c r="Y17" s="187"/>
      <c r="Z17" s="187"/>
      <c r="AA17" s="187"/>
      <c r="AB17" s="188"/>
    </row>
    <row r="18" spans="1:28" ht="24.95" customHeight="1">
      <c r="A18" s="190"/>
      <c r="B18" s="191"/>
      <c r="C18" s="191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4"/>
      <c r="S18" s="186"/>
      <c r="T18" s="187"/>
      <c r="U18" s="187"/>
      <c r="V18" s="187"/>
      <c r="W18" s="187"/>
      <c r="X18" s="187"/>
      <c r="Y18" s="187"/>
      <c r="Z18" s="187"/>
      <c r="AA18" s="187"/>
      <c r="AB18" s="188"/>
    </row>
    <row r="19" spans="1:28" ht="24.95" customHeight="1">
      <c r="A19" s="190"/>
      <c r="B19" s="191"/>
      <c r="C19" s="191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4"/>
      <c r="S19" s="186"/>
      <c r="T19" s="187"/>
      <c r="U19" s="187"/>
      <c r="V19" s="187"/>
      <c r="W19" s="187"/>
      <c r="X19" s="187"/>
      <c r="Y19" s="187"/>
      <c r="Z19" s="187"/>
      <c r="AA19" s="187"/>
      <c r="AB19" s="188"/>
    </row>
    <row r="20" spans="1:28" ht="24.95" customHeight="1" thickBot="1">
      <c r="A20" s="177"/>
      <c r="B20" s="178"/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74" t="s">
        <v>56</v>
      </c>
      <c r="T20" s="175"/>
      <c r="U20" s="175"/>
      <c r="V20" s="175"/>
      <c r="W20" s="175"/>
      <c r="X20" s="175"/>
      <c r="Y20" s="175"/>
      <c r="Z20" s="175"/>
      <c r="AA20" s="175"/>
      <c r="AB20" s="176"/>
    </row>
  </sheetData>
  <sheetProtection algorithmName="SHA-512" hashValue="fQH7yR0NR9f/R+JAb/MNDuKtV9uS+Ojc3b/uhFNom3ubhaPcE/eT/L1jFqCQ8UhT1YDNXRaGYgEj5fmm5E8CqA==" saltValue="5OOsICKqqfuUjNJT5ZwrHw==" spinCount="100000" sheet="1" objects="1" scenarios="1"/>
  <mergeCells count="155">
    <mergeCell ref="D2:F2"/>
    <mergeCell ref="A2:C2"/>
    <mergeCell ref="I2:R2"/>
    <mergeCell ref="S2:Y2"/>
    <mergeCell ref="Z2:AB2"/>
    <mergeCell ref="S3:AB3"/>
    <mergeCell ref="A3:C4"/>
    <mergeCell ref="D3:F4"/>
    <mergeCell ref="G19:H19"/>
    <mergeCell ref="I19:J19"/>
    <mergeCell ref="K19:L19"/>
    <mergeCell ref="M19:N19"/>
    <mergeCell ref="O19:P19"/>
    <mergeCell ref="Q19:R19"/>
    <mergeCell ref="G18:H18"/>
    <mergeCell ref="I18:J18"/>
    <mergeCell ref="K18:L18"/>
    <mergeCell ref="M18:N18"/>
    <mergeCell ref="O18:P18"/>
    <mergeCell ref="Q18:R18"/>
    <mergeCell ref="G17:H17"/>
    <mergeCell ref="I17:J17"/>
    <mergeCell ref="K17:L17"/>
    <mergeCell ref="M17:N17"/>
    <mergeCell ref="I16:J16"/>
    <mergeCell ref="K16:L16"/>
    <mergeCell ref="M16:N16"/>
    <mergeCell ref="O16:P16"/>
    <mergeCell ref="Q16:R16"/>
    <mergeCell ref="G15:H15"/>
    <mergeCell ref="I15:J15"/>
    <mergeCell ref="K15:L15"/>
    <mergeCell ref="M15:N15"/>
    <mergeCell ref="O15:P15"/>
    <mergeCell ref="Q15:R15"/>
    <mergeCell ref="I9:J9"/>
    <mergeCell ref="K9:L9"/>
    <mergeCell ref="M9:N9"/>
    <mergeCell ref="O9:P9"/>
    <mergeCell ref="Q9:R9"/>
    <mergeCell ref="G8:H8"/>
    <mergeCell ref="I8:J8"/>
    <mergeCell ref="K8:L8"/>
    <mergeCell ref="M8:N8"/>
    <mergeCell ref="O8:P8"/>
    <mergeCell ref="S13:T19"/>
    <mergeCell ref="U13:AB19"/>
    <mergeCell ref="S12:AB12"/>
    <mergeCell ref="G12:H12"/>
    <mergeCell ref="I12:J12"/>
    <mergeCell ref="K12:L12"/>
    <mergeCell ref="M12:N12"/>
    <mergeCell ref="O12:P12"/>
    <mergeCell ref="Q12:R12"/>
    <mergeCell ref="G14:H14"/>
    <mergeCell ref="I14:J14"/>
    <mergeCell ref="K14:L14"/>
    <mergeCell ref="M14:N14"/>
    <mergeCell ref="O14:P14"/>
    <mergeCell ref="Q14:R14"/>
    <mergeCell ref="G13:H13"/>
    <mergeCell ref="I13:J13"/>
    <mergeCell ref="K13:L13"/>
    <mergeCell ref="M13:N13"/>
    <mergeCell ref="O13:P13"/>
    <mergeCell ref="Q13:R13"/>
    <mergeCell ref="O17:P17"/>
    <mergeCell ref="Q17:R17"/>
    <mergeCell ref="G16:H16"/>
    <mergeCell ref="A19:C19"/>
    <mergeCell ref="D19:F19"/>
    <mergeCell ref="G7:H7"/>
    <mergeCell ref="G11:H11"/>
    <mergeCell ref="G10:H10"/>
    <mergeCell ref="A18:C18"/>
    <mergeCell ref="D18:F18"/>
    <mergeCell ref="A9:C9"/>
    <mergeCell ref="D9:F9"/>
    <mergeCell ref="A11:C11"/>
    <mergeCell ref="A12:C12"/>
    <mergeCell ref="D12:F12"/>
    <mergeCell ref="G9:H9"/>
    <mergeCell ref="A16:C16"/>
    <mergeCell ref="D16:F16"/>
    <mergeCell ref="A17:C17"/>
    <mergeCell ref="D17:F17"/>
    <mergeCell ref="A13:C13"/>
    <mergeCell ref="D13:F13"/>
    <mergeCell ref="A14:C14"/>
    <mergeCell ref="D14:F14"/>
    <mergeCell ref="A15:C15"/>
    <mergeCell ref="D15:F15"/>
    <mergeCell ref="D10:F10"/>
    <mergeCell ref="I11:J11"/>
    <mergeCell ref="K11:L11"/>
    <mergeCell ref="M11:N11"/>
    <mergeCell ref="I10:J10"/>
    <mergeCell ref="K10:L10"/>
    <mergeCell ref="G2:H2"/>
    <mergeCell ref="A1:AB1"/>
    <mergeCell ref="G4:H4"/>
    <mergeCell ref="I4:J4"/>
    <mergeCell ref="G3:J3"/>
    <mergeCell ref="A10:C10"/>
    <mergeCell ref="D11:F11"/>
    <mergeCell ref="K5:L5"/>
    <mergeCell ref="M5:N5"/>
    <mergeCell ref="G6:H6"/>
    <mergeCell ref="A7:C7"/>
    <mergeCell ref="D7:F7"/>
    <mergeCell ref="A8:C8"/>
    <mergeCell ref="D8:F8"/>
    <mergeCell ref="Q8:R8"/>
    <mergeCell ref="I7:J7"/>
    <mergeCell ref="K7:L7"/>
    <mergeCell ref="M7:N7"/>
    <mergeCell ref="O3:R3"/>
    <mergeCell ref="A5:C5"/>
    <mergeCell ref="D5:F5"/>
    <mergeCell ref="A6:C6"/>
    <mergeCell ref="D6:F6"/>
    <mergeCell ref="K3:N3"/>
    <mergeCell ref="K4:L4"/>
    <mergeCell ref="G5:H5"/>
    <mergeCell ref="I5:J5"/>
    <mergeCell ref="I6:J6"/>
    <mergeCell ref="K6:L6"/>
    <mergeCell ref="M6:N6"/>
    <mergeCell ref="T4:W4"/>
    <mergeCell ref="Y4:AB4"/>
    <mergeCell ref="O5:P5"/>
    <mergeCell ref="Q5:R5"/>
    <mergeCell ref="O10:P10"/>
    <mergeCell ref="Q10:R10"/>
    <mergeCell ref="O11:P11"/>
    <mergeCell ref="Q11:R11"/>
    <mergeCell ref="M4:N4"/>
    <mergeCell ref="M10:N10"/>
    <mergeCell ref="O7:P7"/>
    <mergeCell ref="Q7:R7"/>
    <mergeCell ref="S5:T11"/>
    <mergeCell ref="U5:AB11"/>
    <mergeCell ref="O4:P4"/>
    <mergeCell ref="Q4:R4"/>
    <mergeCell ref="O6:P6"/>
    <mergeCell ref="Q6:R6"/>
    <mergeCell ref="S20:AB20"/>
    <mergeCell ref="A20:C20"/>
    <mergeCell ref="D20:F20"/>
    <mergeCell ref="G20:H20"/>
    <mergeCell ref="I20:J20"/>
    <mergeCell ref="K20:L20"/>
    <mergeCell ref="M20:N20"/>
    <mergeCell ref="O20:P20"/>
    <mergeCell ref="Q20:R20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OFFSET('Reticle Preferences &amp; Control'!$A$4,,,COUNTIF('Reticle Preferences &amp; Control'!$A$4:$A$17,"&gt;"""),)</xm:f>
          </x14:formula1>
          <xm:sqref>D2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B20"/>
  <sheetViews>
    <sheetView zoomScaleNormal="100" zoomScaleSheetLayoutView="100" workbookViewId="0">
      <selection activeCell="D2" sqref="D2:F2"/>
    </sheetView>
  </sheetViews>
  <sheetFormatPr baseColWidth="10" defaultColWidth="4.125" defaultRowHeight="24.95" customHeight="1"/>
  <cols>
    <col min="1" max="16384" width="4.125" style="26"/>
  </cols>
  <sheetData>
    <row r="1" spans="1:28" ht="24.95" customHeight="1" thickBot="1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6"/>
    </row>
    <row r="2" spans="1:28" ht="24.95" customHeight="1" thickBot="1">
      <c r="A2" s="199" t="s">
        <v>7</v>
      </c>
      <c r="B2" s="200"/>
      <c r="C2" s="200"/>
      <c r="D2" s="198" t="s">
        <v>10</v>
      </c>
      <c r="E2" s="198"/>
      <c r="F2" s="198"/>
      <c r="G2" s="193" t="s">
        <v>41</v>
      </c>
      <c r="H2" s="193"/>
      <c r="I2" s="209"/>
      <c r="J2" s="209"/>
      <c r="K2" s="209"/>
      <c r="L2" s="209"/>
      <c r="M2" s="209"/>
      <c r="N2" s="209"/>
      <c r="O2" s="209"/>
      <c r="P2" s="209"/>
      <c r="Q2" s="209"/>
      <c r="R2" s="210"/>
      <c r="S2" s="203" t="s">
        <v>29</v>
      </c>
      <c r="T2" s="193"/>
      <c r="U2" s="193"/>
      <c r="V2" s="193"/>
      <c r="W2" s="193"/>
      <c r="X2" s="193"/>
      <c r="Y2" s="193"/>
      <c r="Z2" s="114"/>
      <c r="AA2" s="114"/>
      <c r="AB2" s="115"/>
    </row>
    <row r="3" spans="1:28" ht="24.95" customHeight="1">
      <c r="A3" s="204" t="s">
        <v>1</v>
      </c>
      <c r="B3" s="192"/>
      <c r="C3" s="192"/>
      <c r="D3" s="192" t="s">
        <v>4</v>
      </c>
      <c r="E3" s="192"/>
      <c r="F3" s="192"/>
      <c r="G3" s="192" t="s">
        <v>49</v>
      </c>
      <c r="H3" s="192"/>
      <c r="I3" s="192"/>
      <c r="J3" s="192"/>
      <c r="K3" s="192" t="s">
        <v>50</v>
      </c>
      <c r="L3" s="192"/>
      <c r="M3" s="192"/>
      <c r="N3" s="192"/>
      <c r="O3" s="192" t="s">
        <v>51</v>
      </c>
      <c r="P3" s="192"/>
      <c r="Q3" s="192"/>
      <c r="R3" s="197"/>
      <c r="S3" s="204" t="s">
        <v>4</v>
      </c>
      <c r="T3" s="192"/>
      <c r="U3" s="192"/>
      <c r="V3" s="192"/>
      <c r="W3" s="192"/>
      <c r="X3" s="192"/>
      <c r="Y3" s="192"/>
      <c r="Z3" s="192"/>
      <c r="AA3" s="192"/>
      <c r="AB3" s="197"/>
    </row>
    <row r="4" spans="1:28" ht="24.95" customHeight="1">
      <c r="A4" s="205"/>
      <c r="B4" s="185"/>
      <c r="C4" s="185"/>
      <c r="D4" s="185"/>
      <c r="E4" s="185"/>
      <c r="F4" s="185"/>
      <c r="G4" s="185" t="s">
        <v>2</v>
      </c>
      <c r="H4" s="185"/>
      <c r="I4" s="185" t="s">
        <v>3</v>
      </c>
      <c r="J4" s="185"/>
      <c r="K4" s="185" t="s">
        <v>2</v>
      </c>
      <c r="L4" s="185"/>
      <c r="M4" s="185" t="s">
        <v>3</v>
      </c>
      <c r="N4" s="185"/>
      <c r="O4" s="185" t="s">
        <v>2</v>
      </c>
      <c r="P4" s="185"/>
      <c r="Q4" s="185" t="s">
        <v>3</v>
      </c>
      <c r="R4" s="189"/>
      <c r="S4" s="28" t="s">
        <v>46</v>
      </c>
      <c r="T4" s="181"/>
      <c r="U4" s="181"/>
      <c r="V4" s="181"/>
      <c r="W4" s="181"/>
      <c r="X4" s="27" t="s">
        <v>47</v>
      </c>
      <c r="Y4" s="181"/>
      <c r="Z4" s="181"/>
      <c r="AA4" s="181"/>
      <c r="AB4" s="182"/>
    </row>
    <row r="5" spans="1:28" ht="24.95" customHeight="1">
      <c r="A5" s="190"/>
      <c r="B5" s="191"/>
      <c r="C5" s="191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4"/>
      <c r="S5" s="186" t="s">
        <v>46</v>
      </c>
      <c r="T5" s="187"/>
      <c r="U5" s="207"/>
      <c r="V5" s="207"/>
      <c r="W5" s="207"/>
      <c r="X5" s="207"/>
      <c r="Y5" s="207"/>
      <c r="Z5" s="207"/>
      <c r="AA5" s="207"/>
      <c r="AB5" s="208"/>
    </row>
    <row r="6" spans="1:28" ht="24.95" customHeight="1">
      <c r="A6" s="190"/>
      <c r="B6" s="191"/>
      <c r="C6" s="191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4"/>
      <c r="S6" s="186"/>
      <c r="T6" s="187"/>
      <c r="U6" s="207"/>
      <c r="V6" s="207"/>
      <c r="W6" s="207"/>
      <c r="X6" s="207"/>
      <c r="Y6" s="207"/>
      <c r="Z6" s="207"/>
      <c r="AA6" s="207"/>
      <c r="AB6" s="208"/>
    </row>
    <row r="7" spans="1:28" ht="24.95" customHeight="1">
      <c r="A7" s="190"/>
      <c r="B7" s="191"/>
      <c r="C7" s="191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6"/>
      <c r="T7" s="187"/>
      <c r="U7" s="207"/>
      <c r="V7" s="207"/>
      <c r="W7" s="207"/>
      <c r="X7" s="207"/>
      <c r="Y7" s="207"/>
      <c r="Z7" s="207"/>
      <c r="AA7" s="207"/>
      <c r="AB7" s="208"/>
    </row>
    <row r="8" spans="1:28" ht="24.95" customHeight="1">
      <c r="A8" s="190"/>
      <c r="B8" s="191"/>
      <c r="C8" s="191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  <c r="S8" s="186"/>
      <c r="T8" s="187"/>
      <c r="U8" s="207"/>
      <c r="V8" s="207"/>
      <c r="W8" s="207"/>
      <c r="X8" s="207"/>
      <c r="Y8" s="207"/>
      <c r="Z8" s="207"/>
      <c r="AA8" s="207"/>
      <c r="AB8" s="208"/>
    </row>
    <row r="9" spans="1:28" ht="24.95" customHeight="1">
      <c r="A9" s="190"/>
      <c r="B9" s="191"/>
      <c r="C9" s="191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4"/>
      <c r="S9" s="186"/>
      <c r="T9" s="187"/>
      <c r="U9" s="207"/>
      <c r="V9" s="207"/>
      <c r="W9" s="207"/>
      <c r="X9" s="207"/>
      <c r="Y9" s="207"/>
      <c r="Z9" s="207"/>
      <c r="AA9" s="207"/>
      <c r="AB9" s="208"/>
    </row>
    <row r="10" spans="1:28" ht="24.95" customHeight="1">
      <c r="A10" s="190"/>
      <c r="B10" s="191"/>
      <c r="C10" s="191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  <c r="S10" s="186"/>
      <c r="T10" s="187"/>
      <c r="U10" s="207"/>
      <c r="V10" s="207"/>
      <c r="W10" s="207"/>
      <c r="X10" s="207"/>
      <c r="Y10" s="207"/>
      <c r="Z10" s="207"/>
      <c r="AA10" s="207"/>
      <c r="AB10" s="208"/>
    </row>
    <row r="11" spans="1:28" ht="24.95" customHeight="1">
      <c r="A11" s="190"/>
      <c r="B11" s="191"/>
      <c r="C11" s="191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186"/>
      <c r="T11" s="187"/>
      <c r="U11" s="207"/>
      <c r="V11" s="207"/>
      <c r="W11" s="207"/>
      <c r="X11" s="207"/>
      <c r="Y11" s="207"/>
      <c r="Z11" s="207"/>
      <c r="AA11" s="207"/>
      <c r="AB11" s="208"/>
    </row>
    <row r="12" spans="1:28" ht="24.95" customHeight="1">
      <c r="A12" s="190"/>
      <c r="B12" s="191"/>
      <c r="C12" s="191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206"/>
      <c r="T12" s="207"/>
      <c r="U12" s="207"/>
      <c r="V12" s="207"/>
      <c r="W12" s="207"/>
      <c r="X12" s="207"/>
      <c r="Y12" s="207"/>
      <c r="Z12" s="207"/>
      <c r="AA12" s="207"/>
      <c r="AB12" s="208"/>
    </row>
    <row r="13" spans="1:28" ht="24.95" customHeight="1">
      <c r="A13" s="190"/>
      <c r="B13" s="191"/>
      <c r="C13" s="191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4"/>
      <c r="S13" s="186" t="s">
        <v>47</v>
      </c>
      <c r="T13" s="187"/>
      <c r="U13" s="207"/>
      <c r="V13" s="207"/>
      <c r="W13" s="207"/>
      <c r="X13" s="207"/>
      <c r="Y13" s="207"/>
      <c r="Z13" s="207"/>
      <c r="AA13" s="207"/>
      <c r="AB13" s="208"/>
    </row>
    <row r="14" spans="1:28" ht="24.95" customHeight="1">
      <c r="A14" s="190"/>
      <c r="B14" s="191"/>
      <c r="C14" s="191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4"/>
      <c r="S14" s="186"/>
      <c r="T14" s="187"/>
      <c r="U14" s="207"/>
      <c r="V14" s="207"/>
      <c r="W14" s="207"/>
      <c r="X14" s="207"/>
      <c r="Y14" s="207"/>
      <c r="Z14" s="207"/>
      <c r="AA14" s="207"/>
      <c r="AB14" s="208"/>
    </row>
    <row r="15" spans="1:28" ht="24.95" customHeight="1">
      <c r="A15" s="190"/>
      <c r="B15" s="191"/>
      <c r="C15" s="191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6"/>
      <c r="T15" s="187"/>
      <c r="U15" s="207"/>
      <c r="V15" s="207"/>
      <c r="W15" s="207"/>
      <c r="X15" s="207"/>
      <c r="Y15" s="207"/>
      <c r="Z15" s="207"/>
      <c r="AA15" s="207"/>
      <c r="AB15" s="208"/>
    </row>
    <row r="16" spans="1:28" ht="24.95" customHeight="1">
      <c r="A16" s="190"/>
      <c r="B16" s="191"/>
      <c r="C16" s="191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186"/>
      <c r="T16" s="187"/>
      <c r="U16" s="207"/>
      <c r="V16" s="207"/>
      <c r="W16" s="207"/>
      <c r="X16" s="207"/>
      <c r="Y16" s="207"/>
      <c r="Z16" s="207"/>
      <c r="AA16" s="207"/>
      <c r="AB16" s="208"/>
    </row>
    <row r="17" spans="1:28" ht="24.95" customHeight="1">
      <c r="A17" s="190"/>
      <c r="B17" s="191"/>
      <c r="C17" s="191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4"/>
      <c r="S17" s="186"/>
      <c r="T17" s="187"/>
      <c r="U17" s="207"/>
      <c r="V17" s="207"/>
      <c r="W17" s="207"/>
      <c r="X17" s="207"/>
      <c r="Y17" s="207"/>
      <c r="Z17" s="207"/>
      <c r="AA17" s="207"/>
      <c r="AB17" s="208"/>
    </row>
    <row r="18" spans="1:28" ht="24.95" customHeight="1">
      <c r="A18" s="190"/>
      <c r="B18" s="191"/>
      <c r="C18" s="191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4"/>
      <c r="S18" s="186"/>
      <c r="T18" s="187"/>
      <c r="U18" s="207"/>
      <c r="V18" s="207"/>
      <c r="W18" s="207"/>
      <c r="X18" s="207"/>
      <c r="Y18" s="207"/>
      <c r="Z18" s="207"/>
      <c r="AA18" s="207"/>
      <c r="AB18" s="208"/>
    </row>
    <row r="19" spans="1:28" ht="24.95" customHeight="1">
      <c r="A19" s="190"/>
      <c r="B19" s="191"/>
      <c r="C19" s="191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4"/>
      <c r="S19" s="186"/>
      <c r="T19" s="187"/>
      <c r="U19" s="207"/>
      <c r="V19" s="207"/>
      <c r="W19" s="207"/>
      <c r="X19" s="207"/>
      <c r="Y19" s="207"/>
      <c r="Z19" s="207"/>
      <c r="AA19" s="207"/>
      <c r="AB19" s="208"/>
    </row>
    <row r="20" spans="1:28" ht="24.95" customHeight="1" thickBot="1">
      <c r="A20" s="177"/>
      <c r="B20" s="178"/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74" t="s">
        <v>56</v>
      </c>
      <c r="T20" s="175"/>
      <c r="U20" s="175"/>
      <c r="V20" s="175"/>
      <c r="W20" s="175"/>
      <c r="X20" s="175"/>
      <c r="Y20" s="175"/>
      <c r="Z20" s="175"/>
      <c r="AA20" s="175"/>
      <c r="AB20" s="176"/>
    </row>
  </sheetData>
  <sheetProtection algorithmName="SHA-512" hashValue="sj1GAgkoK07L4A5YcHT1oLuej9e7zbru67gg0fEP1fBcxyfQLnKtxYtgDmjD4GYMxkSTxvW2VlPsg2J8Dln2Mw==" saltValue="S6h1If3TSivq7didwtJvrw==" spinCount="100000" sheet="1" scenarios="1"/>
  <mergeCells count="155">
    <mergeCell ref="A1:AB1"/>
    <mergeCell ref="A2:C2"/>
    <mergeCell ref="D2:F2"/>
    <mergeCell ref="G2:H2"/>
    <mergeCell ref="I2:R2"/>
    <mergeCell ref="S2:Y2"/>
    <mergeCell ref="Z2:AB2"/>
    <mergeCell ref="O4:P4"/>
    <mergeCell ref="Q4:R4"/>
    <mergeCell ref="T4:W4"/>
    <mergeCell ref="Y4:AB4"/>
    <mergeCell ref="O3:R3"/>
    <mergeCell ref="S3:AB3"/>
    <mergeCell ref="A5:C5"/>
    <mergeCell ref="D5:F5"/>
    <mergeCell ref="G5:H5"/>
    <mergeCell ref="I5:J5"/>
    <mergeCell ref="K5:L5"/>
    <mergeCell ref="M5:N5"/>
    <mergeCell ref="A3:C4"/>
    <mergeCell ref="D3:F4"/>
    <mergeCell ref="G3:J3"/>
    <mergeCell ref="K3:N3"/>
    <mergeCell ref="G4:H4"/>
    <mergeCell ref="I4:J4"/>
    <mergeCell ref="K4:L4"/>
    <mergeCell ref="M4:N4"/>
    <mergeCell ref="O5:P5"/>
    <mergeCell ref="Q5:R5"/>
    <mergeCell ref="S5:T11"/>
    <mergeCell ref="U5:AB11"/>
    <mergeCell ref="A6:C6"/>
    <mergeCell ref="D6:F6"/>
    <mergeCell ref="G6:H6"/>
    <mergeCell ref="I6:J6"/>
    <mergeCell ref="K6:L6"/>
    <mergeCell ref="M6:N6"/>
    <mergeCell ref="O6:P6"/>
    <mergeCell ref="Q6:R6"/>
    <mergeCell ref="A7:C7"/>
    <mergeCell ref="D7:F7"/>
    <mergeCell ref="G7:H7"/>
    <mergeCell ref="I7:J7"/>
    <mergeCell ref="K7:L7"/>
    <mergeCell ref="M7:N7"/>
    <mergeCell ref="O7:P7"/>
    <mergeCell ref="Q7:R7"/>
    <mergeCell ref="O8:P8"/>
    <mergeCell ref="Q8:R8"/>
    <mergeCell ref="A9:C9"/>
    <mergeCell ref="D9:F9"/>
    <mergeCell ref="G9:H9"/>
    <mergeCell ref="I9:J9"/>
    <mergeCell ref="K9:L9"/>
    <mergeCell ref="M9:N9"/>
    <mergeCell ref="O9:P9"/>
    <mergeCell ref="Q9:R9"/>
    <mergeCell ref="A8:C8"/>
    <mergeCell ref="D8:F8"/>
    <mergeCell ref="G8:H8"/>
    <mergeCell ref="I8:J8"/>
    <mergeCell ref="K8:L8"/>
    <mergeCell ref="M8:N8"/>
    <mergeCell ref="O10:P10"/>
    <mergeCell ref="Q10:R10"/>
    <mergeCell ref="A11:C11"/>
    <mergeCell ref="D11:F11"/>
    <mergeCell ref="G11:H11"/>
    <mergeCell ref="I11:J11"/>
    <mergeCell ref="K11:L11"/>
    <mergeCell ref="M11:N11"/>
    <mergeCell ref="O11:P11"/>
    <mergeCell ref="Q11:R11"/>
    <mergeCell ref="A10:C10"/>
    <mergeCell ref="D10:F10"/>
    <mergeCell ref="G10:H10"/>
    <mergeCell ref="I10:J10"/>
    <mergeCell ref="K10:L10"/>
    <mergeCell ref="M10:N10"/>
    <mergeCell ref="O12:P12"/>
    <mergeCell ref="Q12:R12"/>
    <mergeCell ref="S12:AB12"/>
    <mergeCell ref="A13:C13"/>
    <mergeCell ref="D13:F13"/>
    <mergeCell ref="G13:H13"/>
    <mergeCell ref="I13:J13"/>
    <mergeCell ref="K13:L13"/>
    <mergeCell ref="M13:N13"/>
    <mergeCell ref="O13:P13"/>
    <mergeCell ref="A12:C12"/>
    <mergeCell ref="D12:F12"/>
    <mergeCell ref="G12:H12"/>
    <mergeCell ref="I12:J12"/>
    <mergeCell ref="K12:L12"/>
    <mergeCell ref="M12:N12"/>
    <mergeCell ref="Q13:R13"/>
    <mergeCell ref="S13:T19"/>
    <mergeCell ref="U13:AB19"/>
    <mergeCell ref="A14:C14"/>
    <mergeCell ref="D14:F14"/>
    <mergeCell ref="G14:H14"/>
    <mergeCell ref="I14:J14"/>
    <mergeCell ref="K14:L14"/>
    <mergeCell ref="M14:N14"/>
    <mergeCell ref="O14:P14"/>
    <mergeCell ref="Q14:R14"/>
    <mergeCell ref="A15:C15"/>
    <mergeCell ref="D15:F15"/>
    <mergeCell ref="G15:H15"/>
    <mergeCell ref="I15:J15"/>
    <mergeCell ref="K15:L15"/>
    <mergeCell ref="M15:N15"/>
    <mergeCell ref="O15:P15"/>
    <mergeCell ref="Q15:R15"/>
    <mergeCell ref="S20:AB20"/>
    <mergeCell ref="A20:C20"/>
    <mergeCell ref="D20:F20"/>
    <mergeCell ref="G20:H20"/>
    <mergeCell ref="I20:J20"/>
    <mergeCell ref="K20:L20"/>
    <mergeCell ref="M20:N20"/>
    <mergeCell ref="O16:P16"/>
    <mergeCell ref="Q16:R16"/>
    <mergeCell ref="A17:C17"/>
    <mergeCell ref="D17:F17"/>
    <mergeCell ref="G17:H17"/>
    <mergeCell ref="I17:J17"/>
    <mergeCell ref="K17:L17"/>
    <mergeCell ref="M17:N17"/>
    <mergeCell ref="O17:P17"/>
    <mergeCell ref="Q17:R17"/>
    <mergeCell ref="A16:C16"/>
    <mergeCell ref="D16:F16"/>
    <mergeCell ref="G16:H16"/>
    <mergeCell ref="I16:J16"/>
    <mergeCell ref="K16:L16"/>
    <mergeCell ref="M16:N16"/>
    <mergeCell ref="O20:P20"/>
    <mergeCell ref="Q20:R20"/>
    <mergeCell ref="O18:P18"/>
    <mergeCell ref="Q18:R18"/>
    <mergeCell ref="A19:C19"/>
    <mergeCell ref="D19:F19"/>
    <mergeCell ref="G19:H19"/>
    <mergeCell ref="I19:J19"/>
    <mergeCell ref="K19:L19"/>
    <mergeCell ref="M19:N19"/>
    <mergeCell ref="O19:P19"/>
    <mergeCell ref="Q19:R19"/>
    <mergeCell ref="A18:C18"/>
    <mergeCell ref="D18:F18"/>
    <mergeCell ref="G18:H18"/>
    <mergeCell ref="I18:J18"/>
    <mergeCell ref="K18:L18"/>
    <mergeCell ref="M18:N18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OFFSET('Reticle Preferences &amp; Control'!$A$4,,,COUNTIF('Reticle Preferences &amp; Control'!$A$4:$A$17,"&gt;"""),)</xm:f>
          </x14:formula1>
          <xm:sqref>D2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FF99"/>
  </sheetPr>
  <dimension ref="A1:S30"/>
  <sheetViews>
    <sheetView zoomScaleNormal="100" zoomScaleSheetLayoutView="100" workbookViewId="0">
      <selection activeCell="AB16" sqref="AB16:AC16"/>
    </sheetView>
  </sheetViews>
  <sheetFormatPr baseColWidth="10" defaultColWidth="4.125" defaultRowHeight="24.95" customHeight="1"/>
  <cols>
    <col min="1" max="16384" width="4.125" style="1"/>
  </cols>
  <sheetData>
    <row r="1" spans="1:19" ht="24.95" customHeight="1">
      <c r="A1" s="212" t="s">
        <v>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24.9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24.9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ht="24.9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spans="1:19" ht="24.9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</row>
    <row r="6" spans="1:19" ht="24.95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</row>
    <row r="7" spans="1:19" ht="24.9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</row>
    <row r="8" spans="1:19" ht="24.95" customHeight="1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</row>
    <row r="9" spans="1:19" ht="24.9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</row>
    <row r="10" spans="1:19" ht="24.9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</row>
    <row r="11" spans="1:19" ht="24.9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24.95" customHeight="1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19" ht="24.95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</row>
    <row r="14" spans="1:19" ht="24.95" customHeight="1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</row>
    <row r="15" spans="1:19" ht="24.95" customHeight="1">
      <c r="A15" s="211" t="s">
        <v>56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</row>
    <row r="16" spans="1:19" ht="24.95" customHeight="1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</row>
    <row r="17" spans="1:19" ht="24.95" customHeight="1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ht="24.95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</row>
    <row r="19" spans="1:19" ht="24.95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</row>
    <row r="20" spans="1:19" ht="24.95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</row>
    <row r="21" spans="1:19" ht="24.95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</row>
    <row r="22" spans="1:19" ht="24.9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19" ht="24.95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</row>
    <row r="24" spans="1:19" ht="24.95" customHeight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</row>
    <row r="25" spans="1:19" ht="24.95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1:19" ht="24.95" customHeight="1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</row>
    <row r="27" spans="1:19" ht="24.95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</row>
    <row r="28" spans="1:19" ht="24.9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</row>
    <row r="29" spans="1:19" ht="24.9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</row>
    <row r="30" spans="1:19" ht="24.95" customHeight="1">
      <c r="A30" s="211" t="s">
        <v>17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</row>
  </sheetData>
  <sheetProtection algorithmName="SHA-512" hashValue="hlWswPLvDciREatRLfwaHe65jrkSgkgzxQT4NKpG6DYpvpgVO3cRjMCKDlwCki2cYK2th7OlZBHdCWIlLRZPjA==" saltValue="kK9LS9/7kk7lOKV22snmGQ==" spinCount="100000" sheet="1" objects="1" scenarios="1" selectLockedCells="1" selectUnlockedCells="1"/>
  <mergeCells count="5">
    <mergeCell ref="A15:S16"/>
    <mergeCell ref="A30:S30"/>
    <mergeCell ref="A1:S1"/>
    <mergeCell ref="A2:S14"/>
    <mergeCell ref="A17:S29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S30"/>
  <sheetViews>
    <sheetView zoomScaleNormal="100" workbookViewId="0">
      <selection activeCell="U10" sqref="U10"/>
    </sheetView>
  </sheetViews>
  <sheetFormatPr baseColWidth="10" defaultColWidth="4.125" defaultRowHeight="24.95" customHeight="1"/>
  <cols>
    <col min="1" max="16384" width="4.125" style="2"/>
  </cols>
  <sheetData>
    <row r="1" spans="1:19" ht="24.95" customHeight="1">
      <c r="A1" s="213" t="s">
        <v>32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5"/>
    </row>
    <row r="2" spans="1:19" ht="24.95" customHeight="1" thickBo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8"/>
    </row>
    <row r="3" spans="1:19" ht="24.95" customHeight="1">
      <c r="A3" s="219" t="s">
        <v>56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</row>
    <row r="4" spans="1:19" ht="24.95" customHeight="1" thickBot="1">
      <c r="A4" s="222" t="s">
        <v>33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4"/>
    </row>
    <row r="5" spans="1:19" ht="24.95" customHeight="1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19" ht="24.95" customHeight="1">
      <c r="A6" s="225" t="s">
        <v>36</v>
      </c>
      <c r="B6" s="226"/>
      <c r="C6" s="226"/>
      <c r="D6" s="226"/>
      <c r="E6" s="226"/>
      <c r="F6" s="227" t="s">
        <v>34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8"/>
    </row>
    <row r="7" spans="1:19" ht="24.95" customHeight="1">
      <c r="A7" s="230" t="s">
        <v>37</v>
      </c>
      <c r="B7" s="231"/>
      <c r="C7" s="231"/>
      <c r="D7" s="231"/>
      <c r="E7" s="231"/>
      <c r="F7" s="232" t="s">
        <v>35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3"/>
    </row>
    <row r="8" spans="1:19" ht="24.95" customHeight="1">
      <c r="A8" s="230" t="s">
        <v>39</v>
      </c>
      <c r="B8" s="231"/>
      <c r="C8" s="231"/>
      <c r="D8" s="231"/>
      <c r="E8" s="231"/>
      <c r="F8" s="232" t="s">
        <v>40</v>
      </c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3"/>
    </row>
    <row r="9" spans="1:19" ht="24.95" customHeight="1" thickBot="1">
      <c r="A9" s="234" t="s">
        <v>38</v>
      </c>
      <c r="B9" s="235"/>
      <c r="C9" s="235"/>
      <c r="D9" s="235"/>
      <c r="E9" s="235"/>
      <c r="F9" s="236" t="s">
        <v>57</v>
      </c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7"/>
    </row>
    <row r="10" spans="1:19" ht="24.9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</row>
    <row r="11" spans="1:19" ht="24.9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</row>
    <row r="12" spans="1:19" ht="24.9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</row>
    <row r="13" spans="1:19" ht="24.95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</row>
    <row r="14" spans="1:19" ht="24.95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</row>
    <row r="15" spans="1:19" ht="24.9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</row>
    <row r="16" spans="1:19" ht="24.9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</row>
    <row r="17" spans="1:19" ht="24.95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</row>
    <row r="18" spans="1:19" ht="24.95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</row>
    <row r="19" spans="1:19" ht="24.9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</row>
    <row r="20" spans="1:19" ht="24.95" customHeight="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</row>
    <row r="21" spans="1:19" ht="24.9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</row>
    <row r="22" spans="1:19" ht="24.95" customHeight="1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</row>
    <row r="23" spans="1:19" ht="24.95" customHeight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</row>
    <row r="24" spans="1:19" ht="24.95" customHeight="1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</row>
    <row r="25" spans="1:19" ht="24.95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</row>
    <row r="26" spans="1:19" ht="24.9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</row>
    <row r="27" spans="1:19" ht="24.9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</row>
    <row r="28" spans="1:19" ht="24.95" customHeight="1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</row>
    <row r="29" spans="1:19" ht="24.95" customHeight="1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</row>
    <row r="30" spans="1:19" ht="24.95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</row>
  </sheetData>
  <sheetProtection algorithmName="SHA-512" hashValue="gaHVC9jip+aeTpfkymow2XyCBMrIKznvZShACMo8VOdqXWVnsxghtGZYih5L85jQ5jqZFG7Dm7cCadnwuNTveQ==" saltValue="IH3NHDp9DV0Gefu2T9jXXg==" spinCount="100000" sheet="1" objects="1" scenarios="1" selectLockedCells="1" selectUnlockedCells="1"/>
  <mergeCells count="13">
    <mergeCell ref="A10:S30"/>
    <mergeCell ref="A7:E7"/>
    <mergeCell ref="F7:S7"/>
    <mergeCell ref="A9:E9"/>
    <mergeCell ref="F9:S9"/>
    <mergeCell ref="A8:E8"/>
    <mergeCell ref="F8:S8"/>
    <mergeCell ref="A1:S2"/>
    <mergeCell ref="A3:S3"/>
    <mergeCell ref="A4:S4"/>
    <mergeCell ref="A6:E6"/>
    <mergeCell ref="F6:S6"/>
    <mergeCell ref="A5:S5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Reticle Preferences &amp; Control</vt:lpstr>
      <vt:lpstr>Reticle Range Chart</vt:lpstr>
      <vt:lpstr>Reticle Mark Size Chart</vt:lpstr>
      <vt:lpstr>Aiming Chart</vt:lpstr>
      <vt:lpstr>Aiming Chart (blank)</vt:lpstr>
      <vt:lpstr>Adjustment Table</vt:lpstr>
      <vt:lpstr>Adjustment Table (blank)</vt:lpstr>
      <vt:lpstr>Target Chart</vt:lpstr>
      <vt:lpstr>COPYRIGHT</vt:lpstr>
      <vt:lpstr>Reticle</vt:lpstr>
    </vt:vector>
  </TitlesOfParts>
  <Company>www.gwc-leipzig.de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Airsoft Shooting Cards</dc:title>
  <dc:creator>www.gwc-leipzig.de</dc:creator>
  <cp:lastModifiedBy>Marcel Bartzsch</cp:lastModifiedBy>
  <cp:lastPrinted>2018-01-03T20:58:38Z</cp:lastPrinted>
  <dcterms:created xsi:type="dcterms:W3CDTF">2017-12-26T09:51:12Z</dcterms:created>
  <dcterms:modified xsi:type="dcterms:W3CDTF">2018-01-03T21:02:09Z</dcterms:modified>
  <cp:version>V.180103-2</cp:version>
</cp:coreProperties>
</file>